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192.254.5.3\регистрация\ЧИРКОВ Е.Н\На портал от Иванской\"/>
    </mc:Choice>
  </mc:AlternateContent>
  <bookViews>
    <workbookView xWindow="0" yWindow="0" windowWidth="24000" windowHeight="9732"/>
  </bookViews>
  <sheets>
    <sheet name="район" sheetId="20" r:id="rId1"/>
  </sheets>
  <definedNames>
    <definedName name="_xlnm.Print_Titles" localSheetId="0">район!$10:$11</definedName>
    <definedName name="_xlnm.Print_Area" localSheetId="0">район!$A$1:$I$147</definedName>
  </definedNames>
  <calcPr calcId="162913"/>
</workbook>
</file>

<file path=xl/calcChain.xml><?xml version="1.0" encoding="utf-8"?>
<calcChain xmlns="http://schemas.openxmlformats.org/spreadsheetml/2006/main">
  <c r="I64" i="20" l="1"/>
  <c r="H64" i="20"/>
  <c r="G64" i="20"/>
  <c r="F64" i="20"/>
  <c r="I63" i="20"/>
  <c r="H63" i="20"/>
  <c r="G63" i="20"/>
  <c r="F63" i="20"/>
  <c r="I62" i="20"/>
  <c r="H62" i="20"/>
  <c r="G62" i="20"/>
  <c r="F62" i="20"/>
  <c r="I61" i="20"/>
  <c r="H61" i="20"/>
  <c r="G61" i="20"/>
  <c r="F61" i="20"/>
  <c r="I60" i="20"/>
  <c r="H60" i="20"/>
  <c r="G60" i="20"/>
  <c r="F60" i="20"/>
  <c r="I59" i="20"/>
  <c r="H59" i="20"/>
  <c r="G59" i="20"/>
  <c r="F59" i="20"/>
  <c r="I58" i="20"/>
  <c r="H58" i="20"/>
  <c r="G58" i="20"/>
  <c r="F58" i="20"/>
  <c r="I57" i="20"/>
  <c r="H57" i="20"/>
  <c r="G57" i="20"/>
  <c r="F57" i="20"/>
  <c r="E56" i="20"/>
  <c r="D56" i="20"/>
  <c r="D55" i="20" s="1"/>
  <c r="C56" i="20"/>
  <c r="C55" i="20" s="1"/>
  <c r="H53" i="20"/>
  <c r="F53" i="20"/>
  <c r="I52" i="20"/>
  <c r="H52" i="20"/>
  <c r="G52" i="20"/>
  <c r="F52" i="20"/>
  <c r="I51" i="20"/>
  <c r="H51" i="20"/>
  <c r="G51" i="20"/>
  <c r="F51" i="20"/>
  <c r="H50" i="20"/>
  <c r="F50" i="20"/>
  <c r="H49" i="20"/>
  <c r="F49" i="20"/>
  <c r="I48" i="20"/>
  <c r="H48" i="20"/>
  <c r="G48" i="20"/>
  <c r="F48" i="20"/>
  <c r="E47" i="20"/>
  <c r="H47" i="20" s="1"/>
  <c r="D47" i="20"/>
  <c r="C47" i="20"/>
  <c r="I46" i="20"/>
  <c r="H46" i="20"/>
  <c r="G46" i="20"/>
  <c r="F46" i="20"/>
  <c r="H45" i="20"/>
  <c r="F45" i="20"/>
  <c r="H44" i="20"/>
  <c r="F44" i="20"/>
  <c r="I43" i="20"/>
  <c r="H43" i="20"/>
  <c r="G43" i="20"/>
  <c r="F43" i="20"/>
  <c r="I42" i="20"/>
  <c r="H42" i="20"/>
  <c r="G42" i="20"/>
  <c r="F42" i="20"/>
  <c r="I41" i="20"/>
  <c r="H41" i="20"/>
  <c r="G41" i="20"/>
  <c r="F41" i="20"/>
  <c r="I40" i="20"/>
  <c r="H40" i="20"/>
  <c r="G40" i="20"/>
  <c r="F40" i="20"/>
  <c r="I39" i="20"/>
  <c r="H39" i="20"/>
  <c r="G39" i="20"/>
  <c r="F39" i="20"/>
  <c r="I38" i="20"/>
  <c r="H38" i="20"/>
  <c r="F38" i="20"/>
  <c r="E37" i="20"/>
  <c r="D37" i="20"/>
  <c r="C37" i="20"/>
  <c r="H35" i="20"/>
  <c r="F35" i="20"/>
  <c r="I34" i="20"/>
  <c r="H34" i="20"/>
  <c r="G34" i="20"/>
  <c r="F34" i="20"/>
  <c r="I33" i="20"/>
  <c r="H33" i="20"/>
  <c r="H32" i="20" s="1"/>
  <c r="G33" i="20"/>
  <c r="F33" i="20"/>
  <c r="F32" i="20" s="1"/>
  <c r="E32" i="20"/>
  <c r="D32" i="20"/>
  <c r="C32" i="20"/>
  <c r="I31" i="20"/>
  <c r="H31" i="20"/>
  <c r="H30" i="20" s="1"/>
  <c r="G31" i="20"/>
  <c r="F31" i="20"/>
  <c r="F30" i="20" s="1"/>
  <c r="E30" i="20"/>
  <c r="D30" i="20"/>
  <c r="C30" i="20"/>
  <c r="I29" i="20"/>
  <c r="H29" i="20"/>
  <c r="G29" i="20"/>
  <c r="F29" i="20"/>
  <c r="I28" i="20"/>
  <c r="H28" i="20"/>
  <c r="G28" i="20"/>
  <c r="F28" i="20"/>
  <c r="H27" i="20"/>
  <c r="F27" i="20"/>
  <c r="E26" i="20"/>
  <c r="D26" i="20"/>
  <c r="F26" i="20" s="1"/>
  <c r="C26" i="20"/>
  <c r="I25" i="20"/>
  <c r="H25" i="20"/>
  <c r="G25" i="20"/>
  <c r="F25" i="20"/>
  <c r="I24" i="20"/>
  <c r="H24" i="20"/>
  <c r="G24" i="20"/>
  <c r="F24" i="20"/>
  <c r="H23" i="20"/>
  <c r="F23" i="20"/>
  <c r="I22" i="20"/>
  <c r="H22" i="20"/>
  <c r="G22" i="20"/>
  <c r="F22" i="20"/>
  <c r="F21" i="20" s="1"/>
  <c r="G21" i="20"/>
  <c r="E21" i="20"/>
  <c r="D21" i="20"/>
  <c r="C21" i="20"/>
  <c r="I20" i="20"/>
  <c r="H20" i="20"/>
  <c r="G20" i="20"/>
  <c r="F20" i="20"/>
  <c r="I19" i="20"/>
  <c r="H19" i="20"/>
  <c r="G19" i="20"/>
  <c r="F19" i="20"/>
  <c r="I18" i="20"/>
  <c r="H18" i="20"/>
  <c r="G18" i="20"/>
  <c r="F18" i="20"/>
  <c r="I17" i="20"/>
  <c r="H17" i="20"/>
  <c r="G17" i="20"/>
  <c r="F17" i="20"/>
  <c r="F16" i="20" s="1"/>
  <c r="H16" i="20"/>
  <c r="E16" i="20"/>
  <c r="D16" i="20"/>
  <c r="G16" i="20" s="1"/>
  <c r="C16" i="20"/>
  <c r="I15" i="20"/>
  <c r="H15" i="20"/>
  <c r="G15" i="20"/>
  <c r="F15" i="20"/>
  <c r="F14" i="20" s="1"/>
  <c r="E14" i="20"/>
  <c r="D14" i="20"/>
  <c r="C14" i="20"/>
  <c r="C13" i="20" l="1"/>
  <c r="D13" i="20"/>
  <c r="G30" i="20"/>
  <c r="I32" i="20"/>
  <c r="I37" i="20"/>
  <c r="F47" i="20"/>
  <c r="H14" i="20"/>
  <c r="I16" i="20"/>
  <c r="I26" i="20"/>
  <c r="C36" i="20"/>
  <c r="C54" i="20" s="1"/>
  <c r="C65" i="20" s="1"/>
  <c r="G47" i="20"/>
  <c r="E36" i="20"/>
  <c r="F36" i="20" s="1"/>
  <c r="F37" i="20"/>
  <c r="I21" i="20"/>
  <c r="H21" i="20"/>
  <c r="H56" i="20"/>
  <c r="E13" i="20"/>
  <c r="G26" i="20"/>
  <c r="G32" i="20"/>
  <c r="G37" i="20"/>
  <c r="I47" i="20"/>
  <c r="E55" i="20"/>
  <c r="F56" i="20"/>
  <c r="I14" i="20"/>
  <c r="I30" i="20"/>
  <c r="I56" i="20"/>
  <c r="G14" i="20"/>
  <c r="H26" i="20"/>
  <c r="H37" i="20"/>
  <c r="G56" i="20"/>
  <c r="D36" i="20"/>
  <c r="D54" i="20" s="1"/>
  <c r="D65" i="20" s="1"/>
  <c r="G36" i="20" l="1"/>
  <c r="I36" i="20"/>
  <c r="H36" i="20"/>
  <c r="G55" i="20"/>
  <c r="F55" i="20"/>
  <c r="I55" i="20"/>
  <c r="H55" i="20"/>
  <c r="G13" i="20"/>
  <c r="H13" i="20"/>
  <c r="E54" i="20"/>
  <c r="F13" i="20"/>
  <c r="I13" i="20"/>
  <c r="E65" i="20" l="1"/>
  <c r="F54" i="20"/>
  <c r="I54" i="20"/>
  <c r="H54" i="20"/>
  <c r="G54" i="20"/>
  <c r="I65" i="20" l="1"/>
  <c r="H65" i="20"/>
  <c r="F65" i="20"/>
  <c r="G65" i="20"/>
  <c r="I89" i="20" l="1"/>
  <c r="H89" i="20"/>
  <c r="G89" i="20"/>
  <c r="F89" i="20"/>
  <c r="G91" i="20" l="1"/>
  <c r="G88" i="20" l="1"/>
  <c r="G85" i="20"/>
  <c r="G81" i="20"/>
  <c r="G80" i="20" l="1"/>
  <c r="G79" i="20"/>
  <c r="D117" i="20"/>
  <c r="D114" i="20"/>
  <c r="E114" i="20"/>
  <c r="D99" i="20" l="1"/>
  <c r="D77" i="20" l="1"/>
  <c r="E77" i="20"/>
  <c r="C77" i="20"/>
  <c r="C139" i="20" l="1"/>
  <c r="D139" i="20" l="1"/>
  <c r="I83" i="20" l="1"/>
  <c r="C67" i="20" l="1"/>
  <c r="E107" i="20" l="1"/>
  <c r="G104" i="20" l="1"/>
  <c r="I115" i="20" l="1"/>
  <c r="G115" i="20"/>
  <c r="F72" i="20"/>
  <c r="H72" i="20"/>
  <c r="I72" i="20"/>
  <c r="D75" i="20" l="1"/>
  <c r="E75" i="20"/>
  <c r="C75" i="20"/>
  <c r="D112" i="20" l="1"/>
  <c r="E117" i="20"/>
  <c r="C117" i="20"/>
  <c r="H117" i="20" l="1"/>
  <c r="E116" i="20" l="1"/>
  <c r="E121" i="20" s="1"/>
  <c r="D116" i="20"/>
  <c r="D121" i="20" s="1"/>
  <c r="C116" i="20"/>
  <c r="C114" i="20"/>
  <c r="C121" i="20" s="1"/>
  <c r="F105" i="20" l="1"/>
  <c r="D96" i="20"/>
  <c r="G94" i="20"/>
  <c r="G93" i="20"/>
  <c r="D90" i="20"/>
  <c r="I85" i="20"/>
  <c r="I76" i="20"/>
  <c r="F74" i="20"/>
  <c r="D84" i="20"/>
  <c r="E84" i="20"/>
  <c r="G84" i="20" s="1"/>
  <c r="C84" i="20"/>
  <c r="G101" i="20"/>
  <c r="I116" i="20"/>
  <c r="G116" i="20"/>
  <c r="G100" i="20"/>
  <c r="F100" i="20"/>
  <c r="E112" i="20"/>
  <c r="C112" i="20"/>
  <c r="E99" i="20"/>
  <c r="C99" i="20"/>
  <c r="G117" i="20"/>
  <c r="G83" i="20"/>
  <c r="F115" i="20"/>
  <c r="H115" i="20"/>
  <c r="F116" i="20"/>
  <c r="H116" i="20"/>
  <c r="D86" i="20"/>
  <c r="F82" i="20"/>
  <c r="F108" i="20"/>
  <c r="E86" i="20"/>
  <c r="C86" i="20"/>
  <c r="I88" i="20"/>
  <c r="H88" i="20"/>
  <c r="F73" i="20"/>
  <c r="F70" i="20"/>
  <c r="G68" i="20"/>
  <c r="G119" i="20"/>
  <c r="F81" i="20"/>
  <c r="I118" i="20"/>
  <c r="H118" i="20"/>
  <c r="G118" i="20"/>
  <c r="F118" i="20"/>
  <c r="I117" i="20"/>
  <c r="I113" i="20"/>
  <c r="H113" i="20"/>
  <c r="G113" i="20"/>
  <c r="F113" i="20"/>
  <c r="H111" i="20"/>
  <c r="F111" i="20"/>
  <c r="E110" i="20"/>
  <c r="D110" i="20"/>
  <c r="C110" i="20"/>
  <c r="I109" i="20"/>
  <c r="H109" i="20"/>
  <c r="G109" i="20"/>
  <c r="F109" i="20"/>
  <c r="I108" i="20"/>
  <c r="H108" i="20"/>
  <c r="C107" i="20"/>
  <c r="I106" i="20"/>
  <c r="H106" i="20"/>
  <c r="G106" i="20"/>
  <c r="F106" i="20"/>
  <c r="I105" i="20"/>
  <c r="H105" i="20"/>
  <c r="I104" i="20"/>
  <c r="H104" i="20"/>
  <c r="I103" i="20"/>
  <c r="H103" i="20"/>
  <c r="G103" i="20"/>
  <c r="F103" i="20"/>
  <c r="E102" i="20"/>
  <c r="C102" i="20"/>
  <c r="I101" i="20"/>
  <c r="H101" i="20"/>
  <c r="F101" i="20"/>
  <c r="I98" i="20"/>
  <c r="H98" i="20"/>
  <c r="G98" i="20"/>
  <c r="F98" i="20"/>
  <c r="I97" i="20"/>
  <c r="H97" i="20"/>
  <c r="E96" i="20"/>
  <c r="C96" i="20"/>
  <c r="I95" i="20"/>
  <c r="H95" i="20"/>
  <c r="G95" i="20"/>
  <c r="F95" i="20"/>
  <c r="I94" i="20"/>
  <c r="H94" i="20"/>
  <c r="I93" i="20"/>
  <c r="H93" i="20"/>
  <c r="I92" i="20"/>
  <c r="H92" i="20"/>
  <c r="F92" i="20"/>
  <c r="I91" i="20"/>
  <c r="H91" i="20"/>
  <c r="F91" i="20"/>
  <c r="E90" i="20"/>
  <c r="C90" i="20"/>
  <c r="H87" i="20"/>
  <c r="H85" i="20"/>
  <c r="F85" i="20"/>
  <c r="H83" i="20"/>
  <c r="F83" i="20"/>
  <c r="I82" i="20"/>
  <c r="H82" i="20"/>
  <c r="G82" i="20"/>
  <c r="I81" i="20"/>
  <c r="H81" i="20"/>
  <c r="I80" i="20"/>
  <c r="H80" i="20"/>
  <c r="F80" i="20"/>
  <c r="I79" i="20"/>
  <c r="H79" i="20"/>
  <c r="F79" i="20"/>
  <c r="I78" i="20"/>
  <c r="H78" i="20"/>
  <c r="H76" i="20"/>
  <c r="F76" i="20"/>
  <c r="I74" i="20"/>
  <c r="H74" i="20"/>
  <c r="I73" i="20"/>
  <c r="H73" i="20"/>
  <c r="I71" i="20"/>
  <c r="H71" i="20"/>
  <c r="I70" i="20"/>
  <c r="H70" i="20"/>
  <c r="G70" i="20"/>
  <c r="I69" i="20"/>
  <c r="H69" i="20"/>
  <c r="I68" i="20"/>
  <c r="H68" i="20"/>
  <c r="E67" i="20"/>
  <c r="G108" i="20"/>
  <c r="F68" i="20"/>
  <c r="F69" i="20"/>
  <c r="F78" i="20"/>
  <c r="D107" i="20"/>
  <c r="G69" i="20"/>
  <c r="G76" i="20"/>
  <c r="G78" i="20"/>
  <c r="F88" i="20"/>
  <c r="F94" i="20"/>
  <c r="F87" i="20"/>
  <c r="F119" i="20"/>
  <c r="I119" i="20"/>
  <c r="H119" i="20"/>
  <c r="F97" i="20"/>
  <c r="F93" i="20"/>
  <c r="G105" i="20"/>
  <c r="G86" i="20" l="1"/>
  <c r="C120" i="20"/>
  <c r="E120" i="20"/>
  <c r="F110" i="20"/>
  <c r="H86" i="20"/>
  <c r="H114" i="20"/>
  <c r="H121" i="20" s="1"/>
  <c r="G107" i="20"/>
  <c r="H110" i="20"/>
  <c r="F77" i="20"/>
  <c r="I107" i="20"/>
  <c r="F86" i="20"/>
  <c r="F114" i="20"/>
  <c r="F121" i="20" s="1"/>
  <c r="G114" i="20"/>
  <c r="I114" i="20"/>
  <c r="H102" i="20"/>
  <c r="I90" i="20"/>
  <c r="I86" i="20"/>
  <c r="F107" i="20"/>
  <c r="I75" i="20"/>
  <c r="G121" i="20"/>
  <c r="I121" i="20"/>
  <c r="G99" i="20"/>
  <c r="F99" i="20"/>
  <c r="H99" i="20"/>
  <c r="I99" i="20"/>
  <c r="F96" i="20"/>
  <c r="H84" i="20"/>
  <c r="F84" i="20"/>
  <c r="G77" i="20"/>
  <c r="H77" i="20"/>
  <c r="F75" i="20"/>
  <c r="G75" i="20"/>
  <c r="H67" i="20"/>
  <c r="G96" i="20"/>
  <c r="F117" i="20"/>
  <c r="G74" i="20"/>
  <c r="I67" i="20"/>
  <c r="H90" i="20"/>
  <c r="H107" i="20"/>
  <c r="F112" i="20"/>
  <c r="G97" i="20"/>
  <c r="I96" i="20"/>
  <c r="I112" i="20"/>
  <c r="G92" i="20"/>
  <c r="H96" i="20"/>
  <c r="D67" i="20"/>
  <c r="D120" i="20" s="1"/>
  <c r="F90" i="20"/>
  <c r="G90" i="20"/>
  <c r="H112" i="20"/>
  <c r="H75" i="20"/>
  <c r="I77" i="20"/>
  <c r="G112" i="20"/>
  <c r="F104" i="20"/>
  <c r="F71" i="20"/>
  <c r="D102" i="20"/>
  <c r="G71" i="20"/>
  <c r="I102" i="20"/>
  <c r="C140" i="20" l="1"/>
  <c r="C122" i="20"/>
  <c r="E122" i="20"/>
  <c r="D140" i="20"/>
  <c r="G67" i="20"/>
  <c r="C138" i="20"/>
  <c r="F67" i="20"/>
  <c r="H120" i="20"/>
  <c r="G102" i="20"/>
  <c r="F102" i="20"/>
  <c r="I120" i="20"/>
  <c r="C137" i="20" l="1"/>
  <c r="C136" i="20" s="1"/>
  <c r="F120" i="20"/>
  <c r="D122" i="20"/>
  <c r="D138" i="20"/>
  <c r="G120" i="20"/>
  <c r="D137" i="20" l="1"/>
  <c r="D136" i="20" s="1"/>
</calcChain>
</file>

<file path=xl/sharedStrings.xml><?xml version="1.0" encoding="utf-8"?>
<sst xmlns="http://schemas.openxmlformats.org/spreadsheetml/2006/main" count="243" uniqueCount="233">
  <si>
    <t>ДОХОДЫ</t>
  </si>
  <si>
    <t>Налоги на имущество</t>
  </si>
  <si>
    <t>000 1 06 00000 00 0000 000</t>
  </si>
  <si>
    <t>000 1 05 00000 00 0000 000</t>
  </si>
  <si>
    <t>000 2 00 00000 00 0000 000</t>
  </si>
  <si>
    <t>Раздел БК</t>
  </si>
  <si>
    <t>Наименование</t>
  </si>
  <si>
    <t>000 1 05 03000 01 0000 110</t>
  </si>
  <si>
    <t>Неналоговые доходы</t>
  </si>
  <si>
    <t>000 1 01 00000 00 0000 000</t>
  </si>
  <si>
    <t>Иные межбюджетные трансферты</t>
  </si>
  <si>
    <t>Муниципального образования "Ленский район"</t>
  </si>
  <si>
    <t>000 1 05 02000 02 0000 110</t>
  </si>
  <si>
    <t>000 1 07 00000 00 0000 000</t>
  </si>
  <si>
    <t>000 1 07 01020 01 0000 110</t>
  </si>
  <si>
    <t>000 1 08 00000 00 0000 000</t>
  </si>
  <si>
    <t>000 1 08 03010 01 0000 110</t>
  </si>
  <si>
    <t>000 1 11 01050 05 0000 120</t>
  </si>
  <si>
    <t>(рублях)</t>
  </si>
  <si>
    <t>000 111 05013 05 0000 120</t>
  </si>
  <si>
    <t>ИТОГИ ИСПОЛНЕНИЕ  ДОХОДОВ И РАСХОДОВ БЮДЖЕТА</t>
  </si>
  <si>
    <t>000 1 05 04000 02 0000 110</t>
  </si>
  <si>
    <t>000 2 02 00000 00 0000 000</t>
  </si>
  <si>
    <t>Безвозмездные поступления от других бюджетов бюджетной системы Российской Федерации</t>
  </si>
  <si>
    <t>Начальник ФИНУ</t>
  </si>
  <si>
    <t>Приложение № 1</t>
  </si>
  <si>
    <t>Отклонение от годового плана</t>
  </si>
  <si>
    <t>сумма отклонения</t>
  </si>
  <si>
    <t>% исполнения</t>
  </si>
  <si>
    <t>Отклонение от кассового плана</t>
  </si>
  <si>
    <t>000 1 03 00000 00 0000 000</t>
  </si>
  <si>
    <t>000 111 05013 13 0000 120</t>
  </si>
  <si>
    <t>000 1 06 06033 05 0000 110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</si>
  <si>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муниципальных районов (за исключением земельных участков муниципальных бюджетных и автономных учреждений)</t>
  </si>
  <si>
    <t>000 1 11 05025 05 0000 120</t>
  </si>
  <si>
    <t>000 1 11 05075 05 0000 120</t>
  </si>
  <si>
    <t>000 1 06 06043 05 0000 110</t>
  </si>
  <si>
    <t>РАСХОДЫ</t>
  </si>
  <si>
    <t>Общегосударственные вопросы</t>
  </si>
  <si>
    <t>0100</t>
  </si>
  <si>
    <t>0102</t>
  </si>
  <si>
    <t>0103</t>
  </si>
  <si>
    <t>0104</t>
  </si>
  <si>
    <t>0106</t>
  </si>
  <si>
    <t>Резервные фонды</t>
  </si>
  <si>
    <t>0111</t>
  </si>
  <si>
    <t>Другие общегосударственные вопросы</t>
  </si>
  <si>
    <t>0113</t>
  </si>
  <si>
    <t>в т.ч.перечислено бюджетам поселений муниципального образования "Ленский район"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</si>
  <si>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</si>
  <si>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</si>
  <si>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</si>
  <si>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</si>
  <si>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Общеэкономические вопросы</t>
  </si>
  <si>
    <t>0401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</si>
  <si>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</si>
  <si>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</si>
  <si>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</si>
  <si>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</si>
  <si>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</si>
  <si>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</si>
  <si>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</si>
  <si>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</si>
  <si>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 - коммунальное хозяйство</t>
  </si>
  <si>
    <t>0500</t>
  </si>
  <si>
    <t>Благоустройство</t>
  </si>
  <si>
    <t>0503</t>
  </si>
  <si>
    <t>Охрана окружающей среды</t>
  </si>
  <si>
    <t>0600</t>
  </si>
  <si>
    <t>Сбор, удаление отходов и очистка сточных вод</t>
  </si>
  <si>
    <t>0602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</si>
  <si>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</si>
  <si>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</si>
  <si>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</si>
  <si>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</si>
  <si>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</si>
  <si>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</si>
  <si>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</si>
  <si>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</si>
  <si>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0707</t>
  </si>
  <si>
    <t>Другие вопросы в области образования</t>
  </si>
  <si>
    <t>0709</t>
  </si>
  <si>
    <t>0800</t>
  </si>
  <si>
    <t>Культура</t>
  </si>
  <si>
    <t>0801</t>
  </si>
  <si>
    <t>0804</t>
  </si>
  <si>
    <t>Здравоохранение</t>
  </si>
  <si>
    <t>0900</t>
  </si>
  <si>
    <t>Другие вопросы в области здравоохранения</t>
  </si>
  <si>
    <t>0909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</si>
  <si>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</si>
  <si>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</si>
  <si>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</si>
  <si>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</si>
  <si>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</si>
  <si>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</si>
  <si>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</si>
  <si>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</si>
  <si>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</si>
  <si>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</si>
  <si>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</si>
  <si>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</si>
  <si>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</si>
  <si>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</si>
  <si>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</si>
  <si>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</si>
  <si>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</si>
  <si>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</si>
  <si>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</si>
  <si>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</si>
  <si>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1400</t>
  </si>
  <si>
    <t>Дотации на выравнивание бюджетной обеспеченности субъектов Российской Федерации и муниципальных образований</t>
  </si>
  <si>
    <t>1401</t>
  </si>
  <si>
    <t>Иные дотации</t>
  </si>
  <si>
    <t>1402</t>
  </si>
  <si>
    <t>Прочие межбюджетные трансферты общего характера</t>
  </si>
  <si>
    <t>1403</t>
  </si>
  <si>
    <t>в т.ч.перечислено в государственный бюджет РС(Я)("отрицательный трансферт")</t>
  </si>
  <si>
    <t>Всего расходов:</t>
  </si>
  <si>
    <t>в т.ч. ВСЕГО перечислено бюджетам поселений муниципального образования "Ленский район"</t>
  </si>
  <si>
    <t>Результат исполнения бюджета (дефицит "-", профицит "+")</t>
  </si>
  <si>
    <t>Результат исполнения бюджета (дефицит "-", профицип "+")</t>
  </si>
  <si>
    <t>000 01 05 00 00 00 0000 000</t>
  </si>
  <si>
    <t>О. А. Пестерева</t>
  </si>
  <si>
    <t>0603</t>
  </si>
  <si>
    <t>000 1 06 01030 05 0000 110</t>
  </si>
  <si>
    <t>000 2 07 05000 05 0000 150</t>
  </si>
  <si>
    <t>000 2 18 60010 05 0000 150</t>
  </si>
  <si>
    <t>000 2 18 05010 05 0000 150</t>
  </si>
  <si>
    <t>000 2 19 00000 05 0000 150</t>
  </si>
  <si>
    <t>эконмипо ведению сайта уторговка. Экономия по курсовой подготовке депутатов перенесли на осень</t>
  </si>
  <si>
    <t>Охрана объектов растительного и животного мира и среды их обитания</t>
  </si>
  <si>
    <t>Источники финансирования дефицита бюджета муниципального образования "Ленский район"</t>
  </si>
  <si>
    <t xml:space="preserve">Итого собственных  доходов </t>
  </si>
  <si>
    <t xml:space="preserve">000 1 01 02000 01 0000 110
</t>
  </si>
  <si>
    <t xml:space="preserve">Налог на доходы физических лиц
</t>
  </si>
  <si>
    <t xml:space="preserve">НАЛОГИ НА ТОВАРЫ (РАБОТЫ, УСЛУГИ), РЕАЛИЗУЕМЫЕ НА ТЕРРИТОРИИ РОССИЙСКОЙ ФЕДЕРАЦИИ
</t>
  </si>
  <si>
    <t xml:space="preserve">НАЛОГИ НА СОВОКУПНЫЙ ДОХОД
</t>
  </si>
  <si>
    <t xml:space="preserve">Налог, взимаемый в связи с применением упрощенной системы налогообложения
</t>
  </si>
  <si>
    <t xml:space="preserve">Единый налог на вмененный доход для отдельных видов деятельности
</t>
  </si>
  <si>
    <t xml:space="preserve">Единый сельскохозяйственный налог
</t>
  </si>
  <si>
    <t xml:space="preserve">Налог, взимаемый в связи с применением патентной системы налогообложения
</t>
  </si>
  <si>
    <t xml:space="preserve">Налог на имущество физических лиц, взимаемый по ставкам, применяемым к объектам налогообложения, расположенным в границах межселенных территорий
</t>
  </si>
  <si>
    <t xml:space="preserve">Земельный налог с организаций, обладающих земельным участком, расположенным в границах межселенных территорий
</t>
  </si>
  <si>
    <t xml:space="preserve">Земельный налог с физических лиц, обладающих земельным участком, расположенным в границах межселенных территорий
</t>
  </si>
  <si>
    <t xml:space="preserve">НАЛОГИ, СБОРЫ И РЕГУЛЯРНЫЕ ПЛАТЕЖИ ЗА ПОЛЬЗОВАНИЕ ПРИРОДНЫМИ РЕСУРСАМИ
</t>
  </si>
  <si>
    <t xml:space="preserve">Налог на добычу общераспространенных полезных ископаемых
</t>
  </si>
  <si>
    <t xml:space="preserve">ГОСУДАРСТВЕННАЯ ПОШЛИНА
</t>
  </si>
  <si>
    <t xml:space="preserve">Государственная пошлина по делам, рассматриваемым в судах общей юрисдикции, мировыми судьями (за исключением Верховного Суда Российской Федерации)
</t>
  </si>
  <si>
    <t xml:space="preserve">ЗАДОЛЖЕННОСТЬ И ПЕРЕРАСЧЕТЫ ПО ОТМЕНЕННЫМ НАЛОГАМ, СБОРАМ И ИНЫМ ОБЯЗАТЕЛЬНЫМ ПЛАТЕЖАМ
</t>
  </si>
  <si>
    <t xml:space="preserve">000 1 09 00000 00 0000 000
</t>
  </si>
  <si>
    <t xml:space="preserve">ДОХОДЫ ОТ ИСПОЛЬЗОВАНИЯ ИМУЩЕСТВА, НАХОДЯЩЕГОСЯ В ГОСУДАРСТВЕННОЙ И МУНИЦИПАЛЬНОЙ СОБСТВЕННОСТИ
</t>
  </si>
  <si>
    <t xml:space="preserve">000 1 11 00000 00 0000 000
</t>
  </si>
  <si>
    <t xml:space="preserve">Доходы в виде прибыли, приходящейся на доли в уставных (складочных) капиталах хозяйственных товариществ и обществ, или дивидендов по акциям, принадлежащим муниципальным районам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</si>
  <si>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сельских поселений и межселенных территорий муниципальных районов, а также средства от продажи права на заключение договоров аренды указанных земельных участков
</t>
  </si>
  <si>
    <t xml:space="preserve"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
</t>
  </si>
  <si>
    <t xml:space="preserve">Доходы от сдачи в аренду имущества, составляющего казну муниципальных районов (за исключением земельных участков)
</t>
  </si>
  <si>
    <t xml:space="preserve">000 1 12 01000 01 0000 120
</t>
  </si>
  <si>
    <t xml:space="preserve">Плата за негативное воздействие на окружающую среду
</t>
  </si>
  <si>
    <t xml:space="preserve">Прочие доходы от компенсации затрат бюджетов муниципальных районов
</t>
  </si>
  <si>
    <t xml:space="preserve">000 1 13 02995 05 0000 130
</t>
  </si>
  <si>
    <t xml:space="preserve">ШТРАФЫ, САНКЦИИ, ВОЗМЕЩЕНИЕ УЩЕРБА
</t>
  </si>
  <si>
    <t>000 1 16 00000 00 0000 000</t>
  </si>
  <si>
    <t>000 1 17 01050 05 0000 180</t>
  </si>
  <si>
    <t xml:space="preserve">БЕЗВОЗМЕЗДНЫЕ ПОСТУПЛЕНИЯ
</t>
  </si>
  <si>
    <t xml:space="preserve">Субсидии бюджетам бюджетной системы Российской Федерации (межбюджетные субсидии)
</t>
  </si>
  <si>
    <t>000 2 02 20000 00 0000 150</t>
  </si>
  <si>
    <t xml:space="preserve">Субвенции бюджетам бюджетной системы Российской Федерации
</t>
  </si>
  <si>
    <t>000 2 02 30000 00 0000 150</t>
  </si>
  <si>
    <t>000 2 02 40000 00 0000 150</t>
  </si>
  <si>
    <t xml:space="preserve">Прочие безвозмездные поступления в бюджеты муниципальных районов
</t>
  </si>
  <si>
    <t xml:space="preserve">Доходы бюджетов муниципальных районов от возврата прочих остатков субсидий, субвенций и иных межбюджетных трансфертов, имеющих целевое назначение, прошлых лет из бюджетов поселений
</t>
  </si>
  <si>
    <t xml:space="preserve">Доходы бюджетов муниципальных районов от возврата бюджетными учреждениями остатков субсидий прошлых лет
</t>
  </si>
  <si>
    <t xml:space="preserve">Возврат остатков субсидий, субвенций и иных межбюджетных трансфертов, имеющих целевое назначение, прошлых лет из бюджетов муниципальных районов
</t>
  </si>
  <si>
    <t>Источники внутреннего финансирования дефицита бюджета</t>
  </si>
  <si>
    <t>000 01 05 02 00 00 0000 510</t>
  </si>
  <si>
    <t>000 01 05 02 00 00 0000 610</t>
  </si>
  <si>
    <t>0907</t>
  </si>
  <si>
    <t>Санитарно-эпидемиологическое благополучие</t>
  </si>
  <si>
    <t>Доходы от сдачи в аренду имущества, находящегося в оперативном управлении органов управления муниципальных районов и созданных ими учреждений (за исключением имущества муниципальных бюджетных и автономных учреждений)</t>
  </si>
  <si>
    <t>000 1 11 05035 05 0000 120</t>
  </si>
  <si>
    <t>Налогы на прибыль, доходы</t>
  </si>
  <si>
    <t xml:space="preserve">                                                     Налоговые доходы</t>
  </si>
  <si>
    <t xml:space="preserve">                                                            Всего доходов: </t>
  </si>
  <si>
    <t xml:space="preserve">Уменьшение прочих остатков  денежных средств бюджетов муниципальных районов 
</t>
  </si>
  <si>
    <t xml:space="preserve">Увеличение прочих остатков денежных средств бюджетов муниципальных районов 
</t>
  </si>
  <si>
    <t>Изменение остатков средств  на счетах по учету средств бюджетов</t>
  </si>
  <si>
    <t>0107</t>
  </si>
  <si>
    <t>Обеспечение проведения выборов и референдумов</t>
  </si>
  <si>
    <t>Государственная пошлина за выдачу разрешения на установку рекламной конструкции</t>
  </si>
  <si>
    <t>Дотации бюджетам бюджетной системы Российской Федерации</t>
  </si>
  <si>
    <t>000 2 02 10000 00 0000 150</t>
  </si>
  <si>
    <t xml:space="preserve">Плата за публичный сервитут, предусмотренная решением уполномоченного органа об установлении публичного сервитута в отношении земельных участков, которые расположены на межселенных территориях, находятся в федеральной собственности и осуществление полномочий Российской Федерации по управлению и распоряжению которыми передано органам государственной власти субъектов Российской Федерации и не предоставлены гражданам или юридическим лицам (за исключением органов государственной власти (государственных органов), органов местного самоуправления (муниципальных органов), органов управления государственными внебюджетными фондами и казенных учреждений)
</t>
  </si>
  <si>
    <t>0310</t>
  </si>
  <si>
    <t>Защита населения и территории от чрезвычайных ситуаций природного и техногенного характера, пожарная безопасность</t>
  </si>
  <si>
    <t>Доходы, поступающие в порядке возмещения расходов, понесенных в связи с эксплуатацией имущества муниципальных районов</t>
  </si>
  <si>
    <t xml:space="preserve">000 1 13 02065 05 0000 130
</t>
  </si>
  <si>
    <t>000 1 11 09045 05 0000 120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</si>
  <si>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</si>
  <si>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0001 13 01995 05 0000 130
</t>
  </si>
  <si>
    <t>000 1 13 00000 00 0000 000</t>
  </si>
  <si>
    <t>Годовой план на 2023 г.</t>
  </si>
  <si>
    <t>Годовой план                  на 2023 г.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</si>
  <si>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</si>
  <si>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000 1 03 02231 01 0000 110
</t>
  </si>
  <si>
    <t xml:space="preserve"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</si>
  <si>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</si>
  <si>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
</t>
  </si>
  <si>
    <t xml:space="preserve">000 1 03 02241 01 0000 110
</t>
  </si>
  <si>
    <t xml:space="preserve">000 1 03 02251 01 0000 110
</t>
  </si>
  <si>
    <t xml:space="preserve">000 1 03 02261 01 0000 110
</t>
  </si>
  <si>
    <t xml:space="preserve">000 1 05 01000 00 0000 110
</t>
  </si>
  <si>
    <t>000 1 08 07150 01 0000 110</t>
  </si>
  <si>
    <t>000 1 11 05430 05 0000 120</t>
  </si>
  <si>
    <t>ДОХОДЫ ОТ ОКАЗАНИЯ ПЛАТНЫХ УСЛУГ И КОМПЕНСАЦИИ ЗАТРАТ ГОСУДАРСТВА</t>
  </si>
  <si>
    <t>Прочие доходы от оказания платных услуг (работ) получателями средств бюджетов муниципальных районов</t>
  </si>
  <si>
    <t>ДОХОДЫ ОТ ПРОДАЖИ МАТЕРИАЛЬНЫХ И НЕМАТЕРИАЛЬНЫХ АКТИВОВ</t>
  </si>
  <si>
    <t>000 1 14 00000 00 0000 000</t>
  </si>
  <si>
    <t>Невыясненные поступления, зачисляемые в бюджеты муниципальных районов</t>
  </si>
  <si>
    <t xml:space="preserve">Функционирование высшего должностного лица субъекта Российской Федерации
и муниципального образования
</t>
  </si>
  <si>
    <t xml:space="preserve">Функционирование законодательных (представительных) органов государственной власти и представительных органов муниципальных образований
</t>
  </si>
  <si>
    <t xml:space="preserve"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
</t>
  </si>
  <si>
    <t xml:space="preserve">Обеспечение деятельности финансовых, налоговых и таможенных органов и органов финансового (финансово-бюджетного) надзора
</t>
  </si>
  <si>
    <t xml:space="preserve">Молодежная политика </t>
  </si>
  <si>
    <t>Культура, кинематография</t>
  </si>
  <si>
    <t>Другие вопросы в области культуры, кинематографии</t>
  </si>
  <si>
    <t>Межбюджетные трансферты общего характера бюджетам бюджетной системы Российской Федерации</t>
  </si>
  <si>
    <t>от "     "_____________2023 г.</t>
  </si>
  <si>
    <t>№_________________________</t>
  </si>
  <si>
    <t>за 9 месяцев 2023 года</t>
  </si>
  <si>
    <t>Кассовый план на 01.10.2023 г.</t>
  </si>
  <si>
    <t>Исполнено на 01.10.2023 г.</t>
  </si>
  <si>
    <t>к  постановлению и.о. главы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</si>
</sst>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%"/>
  </numFmts>
  <fonts count="38" x14ac:knownFonts="1">
    <font>
      <sz val="10"/>
      <name val="Arial Cyr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i/>
      <sz val="10"/>
      <name val="Arial"/>
      <family val="2"/>
      <charset val="204"/>
    </font>
    <font>
      <i/>
      <sz val="10"/>
      <name val="Arial Cyr"/>
      <charset val="204"/>
    </font>
    <font>
      <i/>
      <sz val="10"/>
      <name val="Arial"/>
      <family val="2"/>
      <charset val="204"/>
    </font>
    <font>
      <b/>
      <i/>
      <sz val="10"/>
      <name val="Arial Cyr"/>
      <charset val="204"/>
    </font>
    <font>
      <sz val="8"/>
      <name val="Arial Cyr"/>
      <charset val="204"/>
    </font>
    <font>
      <b/>
      <sz val="10"/>
      <name val="Arial"/>
      <family val="2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 Cyr"/>
      <family val="2"/>
    </font>
    <font>
      <b/>
      <sz val="12"/>
      <color rgb="FF000000"/>
      <name val="Arial Cyr"/>
      <family val="2"/>
    </font>
    <font>
      <b/>
      <sz val="10"/>
      <color rgb="FF000000"/>
      <name val="Arial Cyr"/>
      <family val="2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i/>
      <sz val="12"/>
      <color rgb="FF00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0C0C0"/>
      </patternFill>
    </fill>
    <fill>
      <patternFill patternType="solid">
        <fgColor rgb="FFFFFF99"/>
      </patternFill>
    </fill>
    <fill>
      <patternFill patternType="solid">
        <fgColor rgb="FFCCFFFF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149998474074526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167">
    <xf numFmtId="0" fontId="0" fillId="0" borderId="0"/>
    <xf numFmtId="0" fontId="16" fillId="0" borderId="0"/>
    <xf numFmtId="0" fontId="16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6" fillId="0" borderId="0"/>
    <xf numFmtId="0" fontId="18" fillId="4" borderId="0"/>
    <xf numFmtId="0" fontId="18" fillId="0" borderId="0">
      <alignment horizontal="left" wrapText="1"/>
    </xf>
    <xf numFmtId="0" fontId="19" fillId="0" borderId="0">
      <alignment horizontal="center" wrapText="1"/>
    </xf>
    <xf numFmtId="0" fontId="19" fillId="0" borderId="0">
      <alignment horizontal="center"/>
    </xf>
    <xf numFmtId="0" fontId="18" fillId="0" borderId="0">
      <alignment horizontal="right"/>
    </xf>
    <xf numFmtId="0" fontId="18" fillId="4" borderId="9"/>
    <xf numFmtId="0" fontId="18" fillId="0" borderId="10">
      <alignment horizontal="center" vertical="center" wrapText="1"/>
    </xf>
    <xf numFmtId="0" fontId="18" fillId="4" borderId="11"/>
    <xf numFmtId="49" fontId="18" fillId="0" borderId="10">
      <alignment horizontal="center" vertical="top" shrinkToFit="1"/>
    </xf>
    <xf numFmtId="0" fontId="18" fillId="4" borderId="12"/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0" fontId="18" fillId="0" borderId="10">
      <alignment horizontal="center" vertical="top" wrapText="1"/>
    </xf>
    <xf numFmtId="49" fontId="20" fillId="0" borderId="10">
      <alignment horizontal="lef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4" fontId="18" fillId="0" borderId="10">
      <alignment horizontal="right" vertical="top" shrinkToFit="1"/>
    </xf>
    <xf numFmtId="0" fontId="18" fillId="0" borderId="0"/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10" fontId="18" fillId="0" borderId="10">
      <alignment horizontal="center" vertical="top" shrinkToFit="1"/>
    </xf>
    <xf numFmtId="0" fontId="18" fillId="0" borderId="10">
      <alignment horizontal="center" vertical="top" wrapText="1"/>
    </xf>
    <xf numFmtId="0" fontId="18" fillId="4" borderId="12"/>
    <xf numFmtId="0" fontId="18" fillId="4" borderId="12"/>
    <xf numFmtId="0" fontId="18" fillId="4" borderId="12"/>
    <xf numFmtId="0" fontId="18" fillId="4" borderId="12"/>
    <xf numFmtId="0" fontId="18" fillId="4" borderId="12"/>
    <xf numFmtId="0" fontId="18" fillId="4" borderId="12"/>
    <xf numFmtId="0" fontId="18" fillId="0" borderId="10">
      <alignment horizontal="center" vertical="center" wrapTex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49" fontId="20" fillId="0" borderId="10">
      <alignment horizontal="left" vertical="top" shrinkToFit="1"/>
    </xf>
    <xf numFmtId="0" fontId="18" fillId="0" borderId="10">
      <alignment horizontal="center" vertical="center" wrapTex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" fontId="20" fillId="5" borderId="10">
      <alignment horizontal="right" vertical="top" shrinkToFit="1"/>
    </xf>
    <xf numFmtId="49" fontId="20" fillId="0" borderId="10">
      <alignment horizontal="left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10" fontId="20" fillId="5" borderId="10">
      <alignment horizontal="center" vertical="top" shrinkToFit="1"/>
    </xf>
    <xf numFmtId="4" fontId="18" fillId="0" borderId="10">
      <alignment horizontal="right" vertical="top" shrinkToFit="1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4" fontId="20" fillId="5" borderId="10">
      <alignment horizontal="right" vertical="top" shrinkToFit="1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4" borderId="9">
      <alignment horizontal="left"/>
    </xf>
    <xf numFmtId="0" fontId="18" fillId="0" borderId="0">
      <alignment horizontal="left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0" fontId="18" fillId="0" borderId="10">
      <alignment horizontal="left" vertical="top" wrapText="1"/>
    </xf>
    <xf numFmtId="10" fontId="18" fillId="0" borderId="10">
      <alignment horizontal="center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4" fontId="20" fillId="6" borderId="10">
      <alignment horizontal="right" vertical="top" shrinkToFit="1"/>
    </xf>
    <xf numFmtId="10" fontId="20" fillId="5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10" fontId="20" fillId="6" borderId="10">
      <alignment horizontal="center" vertical="top" shrinkToFit="1"/>
    </xf>
    <xf numFmtId="0" fontId="19" fillId="0" borderId="0">
      <alignment horizontal="center" wrapText="1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8" fillId="4" borderId="11">
      <alignment horizontal="left"/>
    </xf>
    <xf numFmtId="0" fontId="19" fillId="0" borderId="0">
      <alignment horizontal="center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4" borderId="12">
      <alignment horizontal="left"/>
    </xf>
    <xf numFmtId="0" fontId="18" fillId="0" borderId="10">
      <alignment horizontal="left" vertical="top" wrapText="1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0" fontId="18" fillId="4" borderId="0">
      <alignment horizontal="left"/>
    </xf>
    <xf numFmtId="4" fontId="20" fillId="6" borderId="10">
      <alignment horizontal="right" vertical="top" shrinkToFit="1"/>
    </xf>
    <xf numFmtId="10" fontId="20" fillId="6" borderId="10">
      <alignment horizontal="center" vertical="top" shrinkToFit="1"/>
    </xf>
    <xf numFmtId="4" fontId="20" fillId="6" borderId="10">
      <alignment horizontal="right" vertical="top" shrinkToFit="1"/>
    </xf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2" borderId="0" applyNumberFormat="0" applyBorder="0" applyAlignment="0" applyProtection="0"/>
    <xf numFmtId="0" fontId="21" fillId="13" borderId="13" applyNumberFormat="0" applyAlignment="0" applyProtection="0"/>
    <xf numFmtId="0" fontId="22" fillId="14" borderId="14" applyNumberFormat="0" applyAlignment="0" applyProtection="0"/>
    <xf numFmtId="0" fontId="23" fillId="14" borderId="13" applyNumberFormat="0" applyAlignment="0" applyProtection="0"/>
    <xf numFmtId="0" fontId="24" fillId="0" borderId="15" applyNumberFormat="0" applyFill="0" applyAlignment="0" applyProtection="0"/>
    <xf numFmtId="0" fontId="25" fillId="0" borderId="16" applyNumberFormat="0" applyFill="0" applyAlignment="0" applyProtection="0"/>
    <xf numFmtId="0" fontId="26" fillId="0" borderId="17" applyNumberFormat="0" applyFill="0" applyAlignment="0" applyProtection="0"/>
    <xf numFmtId="0" fontId="26" fillId="0" borderId="0" applyNumberFormat="0" applyFill="0" applyBorder="0" applyAlignment="0" applyProtection="0"/>
    <xf numFmtId="0" fontId="27" fillId="0" borderId="18" applyNumberFormat="0" applyFill="0" applyAlignment="0" applyProtection="0"/>
    <xf numFmtId="0" fontId="28" fillId="15" borderId="19" applyNumberFormat="0" applyAlignment="0" applyProtection="0"/>
    <xf numFmtId="0" fontId="29" fillId="0" borderId="0" applyNumberFormat="0" applyFill="0" applyBorder="0" applyAlignment="0" applyProtection="0"/>
    <xf numFmtId="0" fontId="30" fillId="16" borderId="0" applyNumberFormat="0" applyBorder="0" applyAlignment="0" applyProtection="0"/>
    <xf numFmtId="0" fontId="10" fillId="0" borderId="0"/>
    <xf numFmtId="0" fontId="1" fillId="2" borderId="0"/>
    <xf numFmtId="0" fontId="1" fillId="0" borderId="0"/>
    <xf numFmtId="0" fontId="1" fillId="0" borderId="0"/>
    <xf numFmtId="0" fontId="31" fillId="17" borderId="0" applyNumberFormat="0" applyBorder="0" applyAlignment="0" applyProtection="0"/>
    <xf numFmtId="0" fontId="32" fillId="0" borderId="0" applyNumberFormat="0" applyFill="0" applyBorder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14" fillId="18" borderId="20" applyNumberFormat="0" applyFont="0" applyAlignment="0" applyProtection="0"/>
    <xf numFmtId="0" fontId="33" fillId="0" borderId="21" applyNumberFormat="0" applyFill="0" applyAlignment="0" applyProtection="0"/>
    <xf numFmtId="0" fontId="34" fillId="0" borderId="0" applyNumberFormat="0" applyFill="0" applyBorder="0" applyAlignment="0" applyProtection="0"/>
    <xf numFmtId="0" fontId="35" fillId="19" borderId="0" applyNumberFormat="0" applyBorder="0" applyAlignment="0" applyProtection="0"/>
  </cellStyleXfs>
  <cellXfs count="261">
    <xf numFmtId="0" fontId="0" fillId="0" borderId="0" xfId="0"/>
    <xf numFmtId="0" fontId="1" fillId="0" borderId="0" xfId="154"/>
    <xf numFmtId="0" fontId="1" fillId="0" borderId="0" xfId="154" applyAlignment="1">
      <alignment horizontal="right"/>
    </xf>
    <xf numFmtId="0" fontId="9" fillId="0" borderId="0" xfId="0" applyFont="1"/>
    <xf numFmtId="0" fontId="5" fillId="0" borderId="0" xfId="154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vertical="top"/>
    </xf>
    <xf numFmtId="0" fontId="2" fillId="0" borderId="0" xfId="154" applyFont="1" applyAlignment="1">
      <alignment vertical="top"/>
    </xf>
    <xf numFmtId="0" fontId="8" fillId="0" borderId="0" xfId="154" applyFont="1"/>
    <xf numFmtId="0" fontId="12" fillId="0" borderId="0" xfId="154" applyFont="1"/>
    <xf numFmtId="0" fontId="11" fillId="0" borderId="0" xfId="154" applyFont="1"/>
    <xf numFmtId="4" fontId="11" fillId="20" borderId="0" xfId="154" applyNumberFormat="1" applyFont="1" applyFill="1"/>
    <xf numFmtId="164" fontId="11" fillId="0" borderId="1" xfId="154" applyNumberFormat="1" applyFont="1" applyBorder="1" applyAlignment="1">
      <alignment horizontal="center" vertical="center"/>
    </xf>
    <xf numFmtId="0" fontId="11" fillId="0" borderId="0" xfId="0" applyFont="1"/>
    <xf numFmtId="4" fontId="11" fillId="20" borderId="0" xfId="0" applyNumberFormat="1" applyFont="1" applyFill="1"/>
    <xf numFmtId="0" fontId="11" fillId="20" borderId="0" xfId="0" applyFont="1" applyFill="1"/>
    <xf numFmtId="0" fontId="12" fillId="0" borderId="0" xfId="154" applyFont="1" applyBorder="1" applyAlignment="1">
      <alignment horizontal="center"/>
    </xf>
    <xf numFmtId="4" fontId="12" fillId="0" borderId="0" xfId="154" applyNumberFormat="1" applyFont="1" applyBorder="1" applyAlignment="1">
      <alignment horizontal="center"/>
    </xf>
    <xf numFmtId="4" fontId="12" fillId="20" borderId="0" xfId="154" applyNumberFormat="1" applyFont="1" applyFill="1" applyBorder="1" applyAlignment="1">
      <alignment horizontal="center"/>
    </xf>
    <xf numFmtId="164" fontId="11" fillId="0" borderId="0" xfId="154" applyNumberFormat="1" applyFont="1" applyBorder="1" applyAlignment="1">
      <alignment horizontal="right"/>
    </xf>
    <xf numFmtId="4" fontId="11" fillId="20" borderId="2" xfId="0" applyNumberFormat="1" applyFont="1" applyFill="1" applyBorder="1"/>
    <xf numFmtId="0" fontId="11" fillId="0" borderId="2" xfId="154" applyFont="1" applyBorder="1" applyAlignment="1">
      <alignment horizontal="justify" vertical="top" wrapText="1"/>
    </xf>
    <xf numFmtId="0" fontId="12" fillId="0" borderId="2" xfId="154" applyFont="1" applyBorder="1" applyAlignment="1">
      <alignment vertical="top" wrapText="1"/>
    </xf>
    <xf numFmtId="49" fontId="11" fillId="3" borderId="2" xfId="0" applyNumberFormat="1" applyFont="1" applyFill="1" applyBorder="1" applyAlignment="1">
      <alignment vertical="top" wrapText="1" shrinkToFit="1"/>
    </xf>
    <xf numFmtId="4" fontId="11" fillId="0" borderId="1" xfId="154" applyNumberFormat="1" applyFont="1" applyBorder="1" applyAlignment="1">
      <alignment horizontal="center" vertical="center" wrapText="1"/>
    </xf>
    <xf numFmtId="0" fontId="3" fillId="0" borderId="0" xfId="154" applyFont="1"/>
    <xf numFmtId="0" fontId="1" fillId="0" borderId="0" xfId="154" applyAlignment="1">
      <alignment vertical="top"/>
    </xf>
    <xf numFmtId="0" fontId="3" fillId="0" borderId="0" xfId="154" applyFont="1" applyAlignment="1">
      <alignment vertical="top"/>
    </xf>
    <xf numFmtId="0" fontId="5" fillId="0" borderId="0" xfId="154" applyFont="1" applyAlignment="1">
      <alignment vertical="top"/>
    </xf>
    <xf numFmtId="3" fontId="5" fillId="0" borderId="0" xfId="154" applyNumberFormat="1" applyFont="1" applyAlignment="1">
      <alignment vertical="top"/>
    </xf>
    <xf numFmtId="0" fontId="1" fillId="0" borderId="0" xfId="154" applyAlignment="1">
      <alignment horizontal="right" vertical="top"/>
    </xf>
    <xf numFmtId="0" fontId="0" fillId="0" borderId="0" xfId="0" applyAlignment="1">
      <alignment vertical="top"/>
    </xf>
    <xf numFmtId="4" fontId="12" fillId="20" borderId="2" xfId="154" applyNumberFormat="1" applyFont="1" applyFill="1" applyBorder="1" applyAlignment="1">
      <alignment horizontal="right" vertical="center"/>
    </xf>
    <xf numFmtId="165" fontId="12" fillId="20" borderId="2" xfId="154" applyNumberFormat="1" applyFont="1" applyFill="1" applyBorder="1" applyAlignment="1">
      <alignment horizontal="right" vertical="center"/>
    </xf>
    <xf numFmtId="4" fontId="12" fillId="0" borderId="2" xfId="154" applyNumberFormat="1" applyFont="1" applyFill="1" applyBorder="1" applyAlignment="1">
      <alignment horizontal="right" vertical="center"/>
    </xf>
    <xf numFmtId="165" fontId="12" fillId="0" borderId="2" xfId="154" applyNumberFormat="1" applyFont="1" applyBorder="1" applyAlignment="1">
      <alignment horizontal="right" vertical="center"/>
    </xf>
    <xf numFmtId="0" fontId="11" fillId="0" borderId="2" xfId="154" applyFont="1" applyBorder="1" applyAlignment="1">
      <alignment horizontal="left" vertical="top" wrapText="1"/>
    </xf>
    <xf numFmtId="4" fontId="11" fillId="20" borderId="2" xfId="154" applyNumberFormat="1" applyFont="1" applyFill="1" applyBorder="1" applyAlignment="1">
      <alignment horizontal="right" vertical="center"/>
    </xf>
    <xf numFmtId="165" fontId="11" fillId="20" borderId="2" xfId="154" applyNumberFormat="1" applyFont="1" applyFill="1" applyBorder="1" applyAlignment="1">
      <alignment horizontal="right" vertical="center"/>
    </xf>
    <xf numFmtId="4" fontId="11" fillId="0" borderId="2" xfId="154" applyNumberFormat="1" applyFont="1" applyFill="1" applyBorder="1" applyAlignment="1">
      <alignment horizontal="right" vertical="center"/>
    </xf>
    <xf numFmtId="165" fontId="11" fillId="0" borderId="2" xfId="154" applyNumberFormat="1" applyFont="1" applyBorder="1" applyAlignment="1">
      <alignment horizontal="right" vertical="center"/>
    </xf>
    <xf numFmtId="0" fontId="11" fillId="0" borderId="2" xfId="155" applyFont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top" wrapText="1"/>
    </xf>
    <xf numFmtId="49" fontId="11" fillId="3" borderId="2" xfId="0" applyNumberFormat="1" applyFont="1" applyFill="1" applyBorder="1" applyAlignment="1">
      <alignment vertical="top"/>
    </xf>
    <xf numFmtId="0" fontId="11" fillId="2" borderId="2" xfId="0" applyFont="1" applyFill="1" applyBorder="1" applyAlignment="1">
      <alignment horizontal="left" vertical="top" wrapText="1"/>
    </xf>
    <xf numFmtId="4" fontId="11" fillId="20" borderId="2" xfId="0" applyNumberFormat="1" applyFont="1" applyFill="1" applyBorder="1" applyAlignment="1">
      <alignment horizontal="right" vertical="center"/>
    </xf>
    <xf numFmtId="0" fontId="11" fillId="0" borderId="2" xfId="154" applyFont="1" applyBorder="1" applyAlignment="1">
      <alignment vertical="top" wrapText="1"/>
    </xf>
    <xf numFmtId="49" fontId="11" fillId="3" borderId="4" xfId="0" applyNumberFormat="1" applyFont="1" applyFill="1" applyBorder="1" applyAlignment="1">
      <alignment horizontal="left" vertical="top" wrapText="1" shrinkToFit="1"/>
    </xf>
    <xf numFmtId="4" fontId="13" fillId="20" borderId="2" xfId="154" applyNumberFormat="1" applyFont="1" applyFill="1" applyBorder="1" applyAlignment="1">
      <alignment horizontal="right" vertical="center"/>
    </xf>
    <xf numFmtId="4" fontId="13" fillId="0" borderId="2" xfId="154" applyNumberFormat="1" applyFont="1" applyFill="1" applyBorder="1" applyAlignment="1">
      <alignment horizontal="right" vertical="center"/>
    </xf>
    <xf numFmtId="4" fontId="12" fillId="21" borderId="2" xfId="154" applyNumberFormat="1" applyFont="1" applyFill="1" applyBorder="1" applyAlignment="1">
      <alignment horizontal="right" vertical="center"/>
    </xf>
    <xf numFmtId="165" fontId="12" fillId="21" borderId="2" xfId="154" applyNumberFormat="1" applyFont="1" applyFill="1" applyBorder="1" applyAlignment="1">
      <alignment horizontal="right" vertical="center"/>
    </xf>
    <xf numFmtId="49" fontId="12" fillId="0" borderId="2" xfId="154" applyNumberFormat="1" applyFont="1" applyBorder="1" applyAlignment="1">
      <alignment horizontal="left" vertical="top"/>
    </xf>
    <xf numFmtId="49" fontId="11" fillId="0" borderId="0" xfId="154" applyNumberFormat="1" applyFont="1" applyBorder="1" applyAlignment="1">
      <alignment horizontal="left"/>
    </xf>
    <xf numFmtId="4" fontId="12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Border="1" applyAlignment="1">
      <alignment horizontal="right" vertical="center"/>
    </xf>
    <xf numFmtId="164" fontId="12" fillId="0" borderId="0" xfId="154" applyNumberFormat="1" applyFont="1" applyBorder="1" applyAlignment="1">
      <alignment horizontal="right" vertical="center"/>
    </xf>
    <xf numFmtId="4" fontId="11" fillId="20" borderId="0" xfId="154" applyNumberFormat="1" applyFont="1" applyFill="1" applyAlignment="1">
      <alignment horizontal="right" vertical="center"/>
    </xf>
    <xf numFmtId="49" fontId="12" fillId="0" borderId="2" xfId="154" applyNumberFormat="1" applyFont="1" applyBorder="1" applyAlignment="1">
      <alignment horizontal="left"/>
    </xf>
    <xf numFmtId="4" fontId="12" fillId="20" borderId="2" xfId="154" applyNumberFormat="1" applyFont="1" applyFill="1" applyBorder="1" applyAlignment="1">
      <alignment horizontal="right" vertical="center" wrapText="1" shrinkToFit="1"/>
    </xf>
    <xf numFmtId="4" fontId="12" fillId="20" borderId="0" xfId="154" applyNumberFormat="1" applyFont="1" applyFill="1" applyBorder="1" applyAlignment="1">
      <alignment horizontal="right" vertical="center" wrapText="1" shrinkToFit="1"/>
    </xf>
    <xf numFmtId="165" fontId="12" fillId="0" borderId="0" xfId="154" applyNumberFormat="1" applyFont="1" applyBorder="1" applyAlignment="1">
      <alignment horizontal="right" vertical="center"/>
    </xf>
    <xf numFmtId="4" fontId="12" fillId="20" borderId="5" xfId="154" applyNumberFormat="1" applyFont="1" applyFill="1" applyBorder="1" applyAlignment="1">
      <alignment horizontal="right" vertical="center" wrapText="1"/>
    </xf>
    <xf numFmtId="4" fontId="12" fillId="20" borderId="0" xfId="154" applyNumberFormat="1" applyFont="1" applyFill="1" applyBorder="1" applyAlignment="1">
      <alignment horizontal="right" vertical="center" wrapText="1"/>
    </xf>
    <xf numFmtId="4" fontId="11" fillId="0" borderId="0" xfId="154" applyNumberFormat="1" applyFont="1" applyBorder="1" applyAlignment="1">
      <alignment horizontal="right" vertical="center"/>
    </xf>
    <xf numFmtId="165" fontId="11" fillId="0" borderId="0" xfId="154" applyNumberFormat="1" applyFont="1" applyBorder="1" applyAlignment="1">
      <alignment horizontal="right" vertical="center"/>
    </xf>
    <xf numFmtId="49" fontId="11" fillId="0" borderId="2" xfId="0" applyNumberFormat="1" applyFont="1" applyBorder="1" applyAlignment="1">
      <alignment wrapText="1"/>
    </xf>
    <xf numFmtId="4" fontId="11" fillId="0" borderId="0" xfId="154" applyNumberFormat="1" applyFont="1" applyAlignment="1">
      <alignment horizontal="right" vertical="center"/>
    </xf>
    <xf numFmtId="164" fontId="11" fillId="0" borderId="0" xfId="154" applyNumberFormat="1" applyFont="1" applyAlignment="1">
      <alignment horizontal="right" vertical="center"/>
    </xf>
    <xf numFmtId="4" fontId="11" fillId="20" borderId="2" xfId="0" applyNumberFormat="1" applyFont="1" applyFill="1" applyBorder="1" applyAlignment="1">
      <alignment horizontal="right"/>
    </xf>
    <xf numFmtId="4" fontId="11" fillId="20" borderId="0" xfId="0" applyNumberFormat="1" applyFont="1" applyFill="1" applyBorder="1" applyAlignment="1">
      <alignment horizontal="right" vertical="center" shrinkToFit="1"/>
    </xf>
    <xf numFmtId="4" fontId="11" fillId="0" borderId="0" xfId="154" applyNumberFormat="1" applyFont="1" applyAlignment="1"/>
    <xf numFmtId="4" fontId="12" fillId="20" borderId="2" xfId="0" applyNumberFormat="1" applyFont="1" applyFill="1" applyBorder="1" applyAlignment="1">
      <alignment horizontal="right"/>
    </xf>
    <xf numFmtId="4" fontId="36" fillId="20" borderId="2" xfId="90" applyNumberFormat="1" applyFont="1" applyFill="1" applyBorder="1" applyAlignment="1" applyProtection="1">
      <alignment horizontal="right" shrinkToFit="1"/>
    </xf>
    <xf numFmtId="4" fontId="12" fillId="20" borderId="2" xfId="154" applyNumberFormat="1" applyFont="1" applyFill="1" applyBorder="1" applyAlignment="1">
      <alignment horizontal="right"/>
    </xf>
    <xf numFmtId="4" fontId="12" fillId="21" borderId="2" xfId="154" applyNumberFormat="1" applyFont="1" applyFill="1" applyBorder="1" applyAlignment="1">
      <alignment horizontal="right"/>
    </xf>
    <xf numFmtId="4" fontId="13" fillId="22" borderId="2" xfId="0" applyNumberFormat="1" applyFont="1" applyFill="1" applyBorder="1" applyAlignment="1">
      <alignment horizontal="right"/>
    </xf>
    <xf numFmtId="4" fontId="13" fillId="22" borderId="2" xfId="0" applyNumberFormat="1" applyFont="1" applyFill="1" applyBorder="1" applyAlignment="1"/>
    <xf numFmtId="4" fontId="13" fillId="22" borderId="2" xfId="154" applyNumberFormat="1" applyFont="1" applyFill="1" applyBorder="1" applyAlignment="1">
      <alignment horizontal="right" vertical="center"/>
    </xf>
    <xf numFmtId="165" fontId="13" fillId="22" borderId="2" xfId="154" applyNumberFormat="1" applyFont="1" applyFill="1" applyBorder="1" applyAlignment="1">
      <alignment horizontal="right" vertical="center"/>
    </xf>
    <xf numFmtId="4" fontId="11" fillId="22" borderId="2" xfId="0" applyNumberFormat="1" applyFont="1" applyFill="1" applyBorder="1"/>
    <xf numFmtId="4" fontId="13" fillId="22" borderId="2" xfId="154" applyNumberFormat="1" applyFont="1" applyFill="1" applyBorder="1" applyAlignment="1">
      <alignment horizontal="right"/>
    </xf>
    <xf numFmtId="0" fontId="11" fillId="0" borderId="2" xfId="154" applyFont="1" applyBorder="1" applyAlignment="1">
      <alignment horizontal="justify" wrapText="1"/>
    </xf>
    <xf numFmtId="4" fontId="37" fillId="22" borderId="10" xfId="97" applyNumberFormat="1" applyFont="1" applyFill="1" applyAlignment="1" applyProtection="1">
      <alignment horizontal="right" vertical="top" shrinkToFit="1"/>
    </xf>
    <xf numFmtId="165" fontId="11" fillId="22" borderId="2" xfId="154" applyNumberFormat="1" applyFont="1" applyFill="1" applyBorder="1" applyAlignment="1">
      <alignment horizontal="right" vertical="center"/>
    </xf>
    <xf numFmtId="4" fontId="11" fillId="20" borderId="0" xfId="154" applyNumberFormat="1" applyFont="1" applyFill="1" applyBorder="1" applyAlignment="1">
      <alignment horizontal="right" vertical="center"/>
    </xf>
    <xf numFmtId="4" fontId="11" fillId="20" borderId="0" xfId="154" applyNumberFormat="1" applyFont="1" applyFill="1" applyBorder="1" applyAlignment="1">
      <alignment horizontal="right" vertical="center" wrapText="1"/>
    </xf>
    <xf numFmtId="4" fontId="11" fillId="20" borderId="1" xfId="154" applyNumberFormat="1" applyFont="1" applyFill="1" applyBorder="1" applyAlignment="1">
      <alignment horizontal="center" vertical="center" wrapText="1"/>
    </xf>
    <xf numFmtId="4" fontId="11" fillId="20" borderId="2" xfId="154" applyNumberFormat="1" applyFont="1" applyFill="1" applyBorder="1" applyAlignment="1"/>
    <xf numFmtId="165" fontId="11" fillId="20" borderId="2" xfId="154" applyNumberFormat="1" applyFont="1" applyFill="1" applyBorder="1" applyAlignment="1"/>
    <xf numFmtId="4" fontId="11" fillId="0" borderId="2" xfId="154" applyNumberFormat="1" applyFont="1" applyFill="1" applyBorder="1" applyAlignment="1"/>
    <xf numFmtId="165" fontId="11" fillId="0" borderId="2" xfId="154" applyNumberFormat="1" applyFont="1" applyBorder="1" applyAlignment="1"/>
    <xf numFmtId="4" fontId="11" fillId="20" borderId="2" xfId="154" applyNumberFormat="1" applyFont="1" applyFill="1" applyBorder="1" applyAlignment="1">
      <alignment horizontal="right"/>
    </xf>
    <xf numFmtId="49" fontId="12" fillId="23" borderId="2" xfId="0" applyNumberFormat="1" applyFont="1" applyFill="1" applyBorder="1" applyAlignment="1">
      <alignment vertical="top" wrapText="1" shrinkToFit="1"/>
    </xf>
    <xf numFmtId="4" fontId="12" fillId="23" borderId="2" xfId="154" applyNumberFormat="1" applyFont="1" applyFill="1" applyBorder="1" applyAlignment="1">
      <alignment horizontal="right"/>
    </xf>
    <xf numFmtId="165" fontId="12" fillId="23" borderId="2" xfId="154" applyNumberFormat="1" applyFont="1" applyFill="1" applyBorder="1" applyAlignment="1">
      <alignment horizontal="right"/>
    </xf>
    <xf numFmtId="0" fontId="12" fillId="23" borderId="2" xfId="154" applyFont="1" applyFill="1" applyBorder="1" applyAlignment="1">
      <alignment vertical="top" wrapText="1"/>
    </xf>
    <xf numFmtId="4" fontId="12" fillId="23" borderId="2" xfId="0" applyNumberFormat="1" applyFont="1" applyFill="1" applyBorder="1" applyAlignment="1">
      <alignment horizontal="right"/>
    </xf>
    <xf numFmtId="4" fontId="12" fillId="23" borderId="2" xfId="154" applyNumberFormat="1" applyFont="1" applyFill="1" applyBorder="1" applyAlignment="1">
      <alignment horizontal="right" vertical="center"/>
    </xf>
    <xf numFmtId="165" fontId="12" fillId="23" borderId="2" xfId="154" applyNumberFormat="1" applyFont="1" applyFill="1" applyBorder="1" applyAlignment="1">
      <alignment horizontal="right" vertical="center"/>
    </xf>
    <xf numFmtId="0" fontId="12" fillId="23" borderId="2" xfId="154" applyFont="1" applyFill="1" applyBorder="1" applyAlignment="1">
      <alignment wrapText="1"/>
    </xf>
    <xf numFmtId="49" fontId="12" fillId="23" borderId="2" xfId="154" applyNumberFormat="1" applyFont="1" applyFill="1" applyBorder="1" applyAlignment="1">
      <alignment horizontal="center" vertical="center"/>
    </xf>
    <xf numFmtId="49" fontId="11" fillId="0" borderId="2" xfId="154" applyNumberFormat="1" applyFont="1" applyBorder="1" applyAlignment="1">
      <alignment horizontal="center" vertical="center"/>
    </xf>
    <xf numFmtId="0" fontId="12" fillId="0" borderId="2" xfId="154" applyFont="1" applyBorder="1" applyAlignment="1">
      <alignment horizontal="center" vertical="center"/>
    </xf>
    <xf numFmtId="0" fontId="11" fillId="0" borderId="0" xfId="154" applyFont="1" applyAlignment="1">
      <alignment horizontal="center" vertical="center"/>
    </xf>
    <xf numFmtId="0" fontId="12" fillId="0" borderId="0" xfId="154" applyFont="1" applyBorder="1" applyAlignment="1">
      <alignment horizontal="center" vertical="center"/>
    </xf>
    <xf numFmtId="49" fontId="12" fillId="0" borderId="2" xfId="154" applyNumberFormat="1" applyFont="1" applyBorder="1" applyAlignment="1">
      <alignment horizontal="center" vertical="center"/>
    </xf>
    <xf numFmtId="0" fontId="11" fillId="0" borderId="2" xfId="154" applyFont="1" applyBorder="1" applyAlignment="1">
      <alignment horizontal="center" vertical="center"/>
    </xf>
    <xf numFmtId="49" fontId="11" fillId="3" borderId="2" xfId="0" applyNumberFormat="1" applyFont="1" applyFill="1" applyBorder="1" applyAlignment="1">
      <alignment horizontal="center" vertical="center" wrapText="1" shrinkToFit="1"/>
    </xf>
    <xf numFmtId="49" fontId="11" fillId="0" borderId="2" xfId="155" applyNumberFormat="1" applyFont="1" applyBorder="1" applyAlignment="1">
      <alignment horizontal="center" vertical="center"/>
    </xf>
    <xf numFmtId="0" fontId="12" fillId="0" borderId="0" xfId="154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4" fontId="12" fillId="21" borderId="5" xfId="154" applyNumberFormat="1" applyFont="1" applyFill="1" applyBorder="1" applyAlignment="1">
      <alignment horizontal="right" vertical="center"/>
    </xf>
    <xf numFmtId="4" fontId="12" fillId="21" borderId="2" xfId="0" applyNumberFormat="1" applyFont="1" applyFill="1" applyBorder="1" applyAlignment="1">
      <alignment vertical="center"/>
    </xf>
    <xf numFmtId="165" fontId="12" fillId="21" borderId="2" xfId="0" applyNumberFormat="1" applyFont="1" applyFill="1" applyBorder="1" applyAlignment="1">
      <alignment vertical="center"/>
    </xf>
    <xf numFmtId="4" fontId="12" fillId="21" borderId="2" xfId="154" applyNumberFormat="1" applyFont="1" applyFill="1" applyBorder="1" applyAlignment="1">
      <alignment vertical="center"/>
    </xf>
    <xf numFmtId="165" fontId="12" fillId="21" borderId="2" xfId="154" applyNumberFormat="1" applyFont="1" applyFill="1" applyBorder="1" applyAlignment="1">
      <alignment vertical="center"/>
    </xf>
    <xf numFmtId="4" fontId="12" fillId="0" borderId="2" xfId="154" applyNumberFormat="1" applyFont="1" applyBorder="1" applyAlignment="1">
      <alignment horizontal="right" vertical="center"/>
    </xf>
    <xf numFmtId="165" fontId="11" fillId="20" borderId="2" xfId="0" applyNumberFormat="1" applyFont="1" applyFill="1" applyBorder="1" applyAlignment="1">
      <alignment horizontal="right" vertical="center"/>
    </xf>
    <xf numFmtId="4" fontId="11" fillId="0" borderId="2" xfId="154" applyNumberFormat="1" applyFont="1" applyBorder="1" applyAlignment="1">
      <alignment horizontal="right" vertical="center"/>
    </xf>
    <xf numFmtId="4" fontId="12" fillId="20" borderId="2" xfId="0" applyNumberFormat="1" applyFont="1" applyFill="1" applyBorder="1" applyAlignment="1">
      <alignment horizontal="right" vertical="center"/>
    </xf>
    <xf numFmtId="165" fontId="12" fillId="20" borderId="2" xfId="0" applyNumberFormat="1" applyFont="1" applyFill="1" applyBorder="1" applyAlignment="1">
      <alignment horizontal="right" vertical="center"/>
    </xf>
    <xf numFmtId="4" fontId="12" fillId="21" borderId="2" xfId="0" applyNumberFormat="1" applyFont="1" applyFill="1" applyBorder="1" applyAlignment="1">
      <alignment horizontal="right" vertical="center"/>
    </xf>
    <xf numFmtId="165" fontId="12" fillId="22" borderId="2" xfId="154" applyNumberFormat="1" applyFont="1" applyFill="1" applyBorder="1" applyAlignment="1">
      <alignment horizontal="right" vertical="center"/>
    </xf>
    <xf numFmtId="0" fontId="11" fillId="0" borderId="6" xfId="0" applyFont="1" applyFill="1" applyBorder="1" applyAlignment="1">
      <alignment horizontal="left" vertical="top" wrapText="1"/>
    </xf>
    <xf numFmtId="4" fontId="11" fillId="0" borderId="2" xfId="0" applyNumberFormat="1" applyFont="1" applyFill="1" applyBorder="1" applyAlignment="1"/>
    <xf numFmtId="4" fontId="11" fillId="20" borderId="2" xfId="0" applyNumberFormat="1" applyFont="1" applyFill="1" applyBorder="1" applyAlignment="1">
      <alignment vertical="center"/>
    </xf>
    <xf numFmtId="4" fontId="36" fillId="20" borderId="10" xfId="134" applyNumberFormat="1" applyFont="1" applyFill="1" applyAlignment="1" applyProtection="1">
      <alignment vertical="center" shrinkToFit="1"/>
    </xf>
    <xf numFmtId="4" fontId="11" fillId="0" borderId="2" xfId="0" applyNumberFormat="1" applyFont="1" applyBorder="1" applyAlignment="1">
      <alignment vertical="center"/>
    </xf>
    <xf numFmtId="4" fontId="11" fillId="20" borderId="2" xfId="154" applyNumberFormat="1" applyFont="1" applyFill="1" applyBorder="1" applyAlignment="1">
      <alignment vertical="center"/>
    </xf>
    <xf numFmtId="4" fontId="12" fillId="20" borderId="2" xfId="0" applyNumberFormat="1" applyFont="1" applyFill="1" applyBorder="1" applyAlignment="1">
      <alignment vertical="center"/>
    </xf>
    <xf numFmtId="4" fontId="13" fillId="22" borderId="2" xfId="0" applyNumberFormat="1" applyFont="1" applyFill="1" applyBorder="1"/>
    <xf numFmtId="49" fontId="12" fillId="0" borderId="0" xfId="154" applyNumberFormat="1" applyFont="1" applyBorder="1" applyAlignment="1">
      <alignment horizontal="left" vertical="top"/>
    </xf>
    <xf numFmtId="4" fontId="12" fillId="20" borderId="0" xfId="154" applyNumberFormat="1" applyFont="1" applyFill="1" applyBorder="1" applyAlignment="1">
      <alignment horizontal="right"/>
    </xf>
    <xf numFmtId="165" fontId="12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Fill="1" applyBorder="1" applyAlignment="1">
      <alignment horizontal="right" vertical="center"/>
    </xf>
    <xf numFmtId="49" fontId="12" fillId="23" borderId="4" xfId="0" applyNumberFormat="1" applyFont="1" applyFill="1" applyBorder="1" applyAlignment="1">
      <alignment horizontal="left" vertical="top" wrapText="1" shrinkToFit="1"/>
    </xf>
    <xf numFmtId="49" fontId="12" fillId="23" borderId="2" xfId="0" applyNumberFormat="1" applyFont="1" applyFill="1" applyBorder="1" applyAlignment="1">
      <alignment horizontal="center" vertical="center" wrapText="1" shrinkToFit="1"/>
    </xf>
    <xf numFmtId="4" fontId="12" fillId="23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/>
    <xf numFmtId="4" fontId="11" fillId="0" borderId="2" xfId="0" applyNumberFormat="1" applyFont="1" applyFill="1" applyBorder="1" applyAlignment="1">
      <alignment horizontal="right"/>
    </xf>
    <xf numFmtId="165" fontId="11" fillId="0" borderId="2" xfId="154" applyNumberFormat="1" applyFont="1" applyFill="1" applyBorder="1" applyAlignment="1">
      <alignment horizontal="right" vertical="center"/>
    </xf>
    <xf numFmtId="0" fontId="12" fillId="0" borderId="2" xfId="154" applyFont="1" applyBorder="1" applyAlignment="1">
      <alignment horizontal="left"/>
    </xf>
    <xf numFmtId="0" fontId="12" fillId="0" borderId="2" xfId="154" applyFont="1" applyFill="1" applyBorder="1" applyAlignment="1">
      <alignment horizontal="center" vertical="center"/>
    </xf>
    <xf numFmtId="0" fontId="11" fillId="0" borderId="2" xfId="154" applyFont="1" applyBorder="1" applyAlignment="1">
      <alignment horizontal="left" wrapText="1"/>
    </xf>
    <xf numFmtId="0" fontId="11" fillId="0" borderId="2" xfId="154" applyFont="1" applyFill="1" applyBorder="1" applyAlignment="1">
      <alignment horizontal="center" vertical="center" wrapText="1"/>
    </xf>
    <xf numFmtId="0" fontId="12" fillId="0" borderId="2" xfId="154" applyFont="1" applyBorder="1" applyAlignment="1">
      <alignment horizontal="left" vertical="top" wrapText="1"/>
    </xf>
    <xf numFmtId="0" fontId="11" fillId="0" borderId="2" xfId="152" applyFont="1" applyBorder="1" applyAlignment="1">
      <alignment horizontal="left" vertical="top" wrapText="1"/>
    </xf>
    <xf numFmtId="49" fontId="11" fillId="0" borderId="2" xfId="152" applyNumberFormat="1" applyFont="1" applyFill="1" applyBorder="1" applyAlignment="1">
      <alignment horizontal="center" vertical="center" wrapText="1"/>
    </xf>
    <xf numFmtId="0" fontId="12" fillId="0" borderId="2" xfId="154" applyFont="1" applyFill="1" applyBorder="1" applyAlignment="1">
      <alignment horizontal="center" vertical="top"/>
    </xf>
    <xf numFmtId="4" fontId="12" fillId="20" borderId="2" xfId="154" applyNumberFormat="1" applyFont="1" applyFill="1" applyBorder="1" applyAlignment="1">
      <alignment horizontal="right" vertical="top"/>
    </xf>
    <xf numFmtId="165" fontId="12" fillId="20" borderId="2" xfId="154" applyNumberFormat="1" applyFont="1" applyFill="1" applyBorder="1" applyAlignment="1">
      <alignment horizontal="right" vertical="top"/>
    </xf>
    <xf numFmtId="4" fontId="12" fillId="0" borderId="2" xfId="154" applyNumberFormat="1" applyFont="1" applyBorder="1" applyAlignment="1">
      <alignment horizontal="right" vertical="top"/>
    </xf>
    <xf numFmtId="165" fontId="12" fillId="0" borderId="2" xfId="154" applyNumberFormat="1" applyFont="1" applyBorder="1" applyAlignment="1">
      <alignment horizontal="right" vertical="top"/>
    </xf>
    <xf numFmtId="0" fontId="11" fillId="0" borderId="2" xfId="154" applyFont="1" applyFill="1" applyBorder="1" applyAlignment="1">
      <alignment horizontal="center" vertical="center"/>
    </xf>
    <xf numFmtId="49" fontId="11" fillId="0" borderId="2" xfId="154" applyNumberFormat="1" applyFont="1" applyFill="1" applyBorder="1" applyAlignment="1">
      <alignment horizontal="center" vertical="center"/>
    </xf>
    <xf numFmtId="4" fontId="36" fillId="20" borderId="10" xfId="102" applyNumberFormat="1" applyFont="1" applyFill="1" applyAlignment="1" applyProtection="1">
      <alignment vertical="center" shrinkToFit="1"/>
    </xf>
    <xf numFmtId="0" fontId="12" fillId="0" borderId="2" xfId="154" applyFont="1" applyBorder="1" applyAlignment="1">
      <alignment horizontal="left" vertical="top"/>
    </xf>
    <xf numFmtId="49" fontId="11" fillId="0" borderId="2" xfId="0" applyNumberFormat="1" applyFont="1" applyBorder="1" applyAlignment="1">
      <alignment horizontal="left" vertical="top" wrapText="1" shrinkToFit="1"/>
    </xf>
    <xf numFmtId="49" fontId="11" fillId="0" borderId="2" xfId="0" applyNumberFormat="1" applyFont="1" applyFill="1" applyBorder="1" applyAlignment="1">
      <alignment horizontal="center" vertical="center"/>
    </xf>
    <xf numFmtId="0" fontId="12" fillId="0" borderId="2" xfId="154" applyFont="1" applyBorder="1" applyAlignment="1">
      <alignment horizontal="left" vertical="top" wrapText="1" shrinkToFit="1"/>
    </xf>
    <xf numFmtId="49" fontId="11" fillId="0" borderId="2" xfId="0" applyNumberFormat="1" applyFont="1" applyBorder="1" applyAlignment="1">
      <alignment vertical="top" wrapText="1"/>
    </xf>
    <xf numFmtId="49" fontId="11" fillId="20" borderId="2" xfId="0" applyNumberFormat="1" applyFont="1" applyFill="1" applyBorder="1" applyAlignment="1">
      <alignment horizontal="center"/>
    </xf>
    <xf numFmtId="0" fontId="12" fillId="2" borderId="2" xfId="0" applyFont="1" applyFill="1" applyBorder="1" applyAlignment="1">
      <alignment horizontal="left" vertical="top" wrapText="1"/>
    </xf>
    <xf numFmtId="0" fontId="12" fillId="0" borderId="2" xfId="154" applyFont="1" applyFill="1" applyBorder="1" applyAlignment="1">
      <alignment horizontal="center" vertical="center" wrapText="1"/>
    </xf>
    <xf numFmtId="0" fontId="12" fillId="0" borderId="2" xfId="154" applyFont="1" applyBorder="1" applyAlignment="1">
      <alignment horizontal="left" wrapText="1"/>
    </xf>
    <xf numFmtId="0" fontId="12" fillId="0" borderId="2" xfId="154" applyFont="1" applyBorder="1" applyAlignment="1">
      <alignment horizontal="center" vertical="center" wrapText="1"/>
    </xf>
    <xf numFmtId="0" fontId="11" fillId="0" borderId="2" xfId="154" applyFont="1" applyBorder="1" applyAlignment="1">
      <alignment horizontal="left" vertical="top" wrapText="1" shrinkToFit="1"/>
    </xf>
    <xf numFmtId="49" fontId="11" fillId="20" borderId="2" xfId="0" applyNumberFormat="1" applyFont="1" applyFill="1" applyBorder="1" applyAlignment="1">
      <alignment horizontal="center" vertical="top"/>
    </xf>
    <xf numFmtId="4" fontId="11" fillId="20" borderId="2" xfId="0" applyNumberFormat="1" applyFont="1" applyFill="1" applyBorder="1" applyAlignment="1">
      <alignment horizontal="right" vertical="top"/>
    </xf>
    <xf numFmtId="165" fontId="11" fillId="20" borderId="2" xfId="154" applyNumberFormat="1" applyFont="1" applyFill="1" applyBorder="1" applyAlignment="1">
      <alignment horizontal="right" vertical="top"/>
    </xf>
    <xf numFmtId="4" fontId="11" fillId="0" borderId="2" xfId="154" applyNumberFormat="1" applyFont="1" applyBorder="1" applyAlignment="1">
      <alignment horizontal="right" vertical="top"/>
    </xf>
    <xf numFmtId="165" fontId="11" fillId="0" borderId="2" xfId="154" applyNumberFormat="1" applyFont="1" applyBorder="1" applyAlignment="1">
      <alignment horizontal="right" vertical="top"/>
    </xf>
    <xf numFmtId="0" fontId="11" fillId="24" borderId="2" xfId="0" applyNumberFormat="1" applyFont="1" applyFill="1" applyBorder="1" applyAlignment="1">
      <alignment horizontal="left" vertical="top" wrapText="1" shrinkToFit="1"/>
    </xf>
    <xf numFmtId="49" fontId="11" fillId="24" borderId="2" xfId="0" applyNumberFormat="1" applyFont="1" applyFill="1" applyBorder="1" applyAlignment="1">
      <alignment horizontal="center" vertical="top"/>
    </xf>
    <xf numFmtId="4" fontId="36" fillId="0" borderId="10" xfId="134" applyNumberFormat="1" applyFont="1" applyFill="1" applyAlignment="1" applyProtection="1">
      <alignment horizontal="right" vertical="top" shrinkToFit="1"/>
    </xf>
    <xf numFmtId="4" fontId="11" fillId="0" borderId="2" xfId="0" applyNumberFormat="1" applyFont="1" applyBorder="1" applyAlignment="1">
      <alignment horizontal="right" vertical="top"/>
    </xf>
    <xf numFmtId="0" fontId="11" fillId="0" borderId="2" xfId="0" applyFont="1" applyBorder="1" applyAlignment="1">
      <alignment horizontal="left" vertical="top" wrapText="1"/>
    </xf>
    <xf numFmtId="49" fontId="11" fillId="0" borderId="2" xfId="154" applyNumberFormat="1" applyFont="1" applyBorder="1" applyAlignment="1">
      <alignment horizontal="center" vertical="top"/>
    </xf>
    <xf numFmtId="0" fontId="12" fillId="0" borderId="2" xfId="154" applyFont="1" applyBorder="1" applyAlignment="1">
      <alignment horizontal="center" vertical="top" wrapText="1"/>
    </xf>
    <xf numFmtId="4" fontId="12" fillId="20" borderId="2" xfId="0" applyNumberFormat="1" applyFont="1" applyFill="1" applyBorder="1" applyAlignment="1">
      <alignment horizontal="right" vertical="top"/>
    </xf>
    <xf numFmtId="4" fontId="12" fillId="0" borderId="2" xfId="0" applyNumberFormat="1" applyFont="1" applyFill="1" applyBorder="1" applyAlignment="1">
      <alignment horizontal="right" vertical="top"/>
    </xf>
    <xf numFmtId="165" fontId="12" fillId="20" borderId="2" xfId="0" applyNumberFormat="1" applyFont="1" applyFill="1" applyBorder="1" applyAlignment="1">
      <alignment horizontal="right" vertical="top"/>
    </xf>
    <xf numFmtId="0" fontId="12" fillId="0" borderId="2" xfId="154" applyFont="1" applyBorder="1" applyAlignment="1">
      <alignment horizontal="center" vertical="top"/>
    </xf>
    <xf numFmtId="49" fontId="12" fillId="3" borderId="2" xfId="0" applyNumberFormat="1" applyFont="1" applyFill="1" applyBorder="1" applyAlignment="1">
      <alignment horizontal="left" vertical="top" wrapText="1"/>
    </xf>
    <xf numFmtId="0" fontId="12" fillId="25" borderId="4" xfId="154" applyFont="1" applyFill="1" applyBorder="1" applyAlignment="1">
      <alignment vertical="top"/>
    </xf>
    <xf numFmtId="0" fontId="12" fillId="25" borderId="5" xfId="154" applyFont="1" applyFill="1" applyBorder="1" applyAlignment="1">
      <alignment vertical="top"/>
    </xf>
    <xf numFmtId="4" fontId="12" fillId="25" borderId="5" xfId="154" applyNumberFormat="1" applyFont="1" applyFill="1" applyBorder="1" applyAlignment="1">
      <alignment horizontal="right" vertical="top"/>
    </xf>
    <xf numFmtId="4" fontId="12" fillId="25" borderId="2" xfId="0" applyNumberFormat="1" applyFont="1" applyFill="1" applyBorder="1" applyAlignment="1">
      <alignment horizontal="right" vertical="top"/>
    </xf>
    <xf numFmtId="165" fontId="12" fillId="25" borderId="2" xfId="154" applyNumberFormat="1" applyFont="1" applyFill="1" applyBorder="1" applyAlignment="1">
      <alignment horizontal="right" vertical="top"/>
    </xf>
    <xf numFmtId="4" fontId="12" fillId="25" borderId="2" xfId="154" applyNumberFormat="1" applyFont="1" applyFill="1" applyBorder="1" applyAlignment="1">
      <alignment horizontal="right" vertical="top"/>
    </xf>
    <xf numFmtId="49" fontId="12" fillId="0" borderId="2" xfId="154" applyNumberFormat="1" applyFont="1" applyBorder="1" applyAlignment="1">
      <alignment horizontal="center" vertical="top"/>
    </xf>
    <xf numFmtId="49" fontId="11" fillId="20" borderId="2" xfId="0" applyNumberFormat="1" applyFont="1" applyFill="1" applyBorder="1" applyAlignment="1">
      <alignment vertical="top" wrapText="1"/>
    </xf>
    <xf numFmtId="4" fontId="11" fillId="20" borderId="2" xfId="0" applyNumberFormat="1" applyFont="1" applyFill="1" applyBorder="1" applyAlignment="1">
      <alignment vertical="top"/>
    </xf>
    <xf numFmtId="165" fontId="11" fillId="20" borderId="2" xfId="0" applyNumberFormat="1" applyFont="1" applyFill="1" applyBorder="1" applyAlignment="1">
      <alignment horizontal="right" vertical="top"/>
    </xf>
    <xf numFmtId="0" fontId="11" fillId="0" borderId="2" xfId="154" applyFont="1" applyBorder="1" applyAlignment="1">
      <alignment horizontal="center" vertical="top"/>
    </xf>
    <xf numFmtId="49" fontId="11" fillId="3" borderId="2" xfId="0" applyNumberFormat="1" applyFont="1" applyFill="1" applyBorder="1" applyAlignment="1">
      <alignment horizontal="left" vertical="top" wrapText="1" shrinkToFit="1"/>
    </xf>
    <xf numFmtId="49" fontId="11" fillId="24" borderId="2" xfId="0" applyNumberFormat="1" applyFont="1" applyFill="1" applyBorder="1" applyAlignment="1">
      <alignment horizontal="left" vertical="top" wrapText="1" shrinkToFit="1"/>
    </xf>
    <xf numFmtId="4" fontId="12" fillId="21" borderId="5" xfId="154" applyNumberFormat="1" applyFont="1" applyFill="1" applyBorder="1" applyAlignment="1">
      <alignment horizontal="right" vertical="top"/>
    </xf>
    <xf numFmtId="4" fontId="12" fillId="21" borderId="2" xfId="0" applyNumberFormat="1" applyFont="1" applyFill="1" applyBorder="1" applyAlignment="1">
      <alignment horizontal="right" vertical="top"/>
    </xf>
    <xf numFmtId="165" fontId="12" fillId="21" borderId="2" xfId="0" applyNumberFormat="1" applyFont="1" applyFill="1" applyBorder="1" applyAlignment="1">
      <alignment horizontal="right" vertical="top"/>
    </xf>
    <xf numFmtId="4" fontId="12" fillId="21" borderId="2" xfId="154" applyNumberFormat="1" applyFont="1" applyFill="1" applyBorder="1" applyAlignment="1">
      <alignment horizontal="right" vertical="top"/>
    </xf>
    <xf numFmtId="165" fontId="12" fillId="21" borderId="2" xfId="154" applyNumberFormat="1" applyFont="1" applyFill="1" applyBorder="1" applyAlignment="1">
      <alignment horizontal="right" vertical="top"/>
    </xf>
    <xf numFmtId="49" fontId="12" fillId="20" borderId="2" xfId="0" applyNumberFormat="1" applyFont="1" applyFill="1" applyBorder="1" applyAlignment="1">
      <alignment vertical="top" wrapText="1" shrinkToFit="1"/>
    </xf>
    <xf numFmtId="0" fontId="12" fillId="20" borderId="2" xfId="154" applyFont="1" applyFill="1" applyBorder="1" applyAlignment="1">
      <alignment horizontal="center" vertical="top"/>
    </xf>
    <xf numFmtId="0" fontId="11" fillId="0" borderId="2" xfId="154" applyFont="1" applyBorder="1" applyAlignment="1">
      <alignment horizontal="center" vertical="top" wrapText="1"/>
    </xf>
    <xf numFmtId="4" fontId="11" fillId="0" borderId="2" xfId="0" applyNumberFormat="1" applyFont="1" applyFill="1" applyBorder="1" applyAlignment="1">
      <alignment horizontal="right" vertical="top"/>
    </xf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11" fillId="0" borderId="2" xfId="0" applyNumberFormat="1" applyFont="1" applyFill="1" applyBorder="1"/>
    <xf numFmtId="4" fontId="36" fillId="0" borderId="10" xfId="132" applyNumberFormat="1" applyFont="1" applyFill="1" applyAlignment="1" applyProtection="1">
      <alignment horizontal="right" vertical="center" shrinkToFit="1"/>
    </xf>
    <xf numFmtId="0" fontId="0" fillId="0" borderId="0" xfId="0"/>
    <xf numFmtId="4" fontId="11" fillId="0" borderId="2" xfId="0" applyNumberFormat="1" applyFont="1" applyFill="1" applyBorder="1" applyAlignment="1">
      <alignment horizontal="right" vertical="center"/>
    </xf>
    <xf numFmtId="4" fontId="12" fillId="0" borderId="2" xfId="0" applyNumberFormat="1" applyFont="1" applyFill="1" applyBorder="1" applyAlignment="1">
      <alignment horizontal="right" vertical="center"/>
    </xf>
    <xf numFmtId="4" fontId="11" fillId="0" borderId="2" xfId="0" applyNumberFormat="1" applyFont="1" applyFill="1" applyBorder="1" applyAlignment="1">
      <alignment vertical="center"/>
    </xf>
    <xf numFmtId="4" fontId="12" fillId="0" borderId="2" xfId="154" applyNumberFormat="1" applyFont="1" applyFill="1" applyBorder="1" applyAlignment="1">
      <alignment horizontal="right" vertical="top"/>
    </xf>
    <xf numFmtId="4" fontId="36" fillId="0" borderId="10" xfId="99" applyNumberFormat="1" applyFont="1" applyFill="1" applyAlignment="1" applyProtection="1">
      <alignment vertical="center" shrinkToFit="1"/>
    </xf>
    <xf numFmtId="4" fontId="11" fillId="0" borderId="2" xfId="154" applyNumberFormat="1" applyFont="1" applyFill="1" applyBorder="1" applyAlignment="1">
      <alignment vertical="center"/>
    </xf>
    <xf numFmtId="4" fontId="11" fillId="0" borderId="2" xfId="0" applyNumberFormat="1" applyFont="1" applyFill="1" applyBorder="1" applyAlignment="1">
      <alignment vertical="top"/>
    </xf>
    <xf numFmtId="4" fontId="11" fillId="0" borderId="0" xfId="154" applyNumberFormat="1" applyFont="1" applyAlignment="1">
      <alignment horizontal="left"/>
    </xf>
    <xf numFmtId="4" fontId="11" fillId="20" borderId="7" xfId="154" applyNumberFormat="1" applyFont="1" applyFill="1" applyBorder="1" applyAlignment="1">
      <alignment horizontal="center" vertical="center" wrapText="1"/>
    </xf>
    <xf numFmtId="4" fontId="11" fillId="20" borderId="1" xfId="154" applyNumberFormat="1" applyFont="1" applyFill="1" applyBorder="1" applyAlignment="1">
      <alignment horizontal="center" vertical="center" wrapText="1"/>
    </xf>
    <xf numFmtId="0" fontId="12" fillId="0" borderId="0" xfId="154" applyFont="1" applyAlignment="1">
      <alignment horizontal="center"/>
    </xf>
    <xf numFmtId="4" fontId="11" fillId="20" borderId="7" xfId="154" applyNumberFormat="1" applyFont="1" applyFill="1" applyBorder="1" applyAlignment="1">
      <alignment horizontal="center" vertical="center" wrapText="1" shrinkToFit="1"/>
    </xf>
    <xf numFmtId="4" fontId="11" fillId="20" borderId="1" xfId="154" applyNumberFormat="1" applyFont="1" applyFill="1" applyBorder="1" applyAlignment="1">
      <alignment horizontal="center" vertical="center" wrapText="1" shrinkToFit="1"/>
    </xf>
    <xf numFmtId="4" fontId="11" fillId="20" borderId="4" xfId="154" applyNumberFormat="1" applyFont="1" applyFill="1" applyBorder="1" applyAlignment="1">
      <alignment horizontal="center" vertical="center" wrapText="1"/>
    </xf>
    <xf numFmtId="4" fontId="11" fillId="20" borderId="5" xfId="154" applyNumberFormat="1" applyFont="1" applyFill="1" applyBorder="1" applyAlignment="1">
      <alignment horizontal="center" vertical="center" wrapText="1"/>
    </xf>
    <xf numFmtId="0" fontId="12" fillId="0" borderId="0" xfId="154" applyFont="1" applyBorder="1" applyAlignment="1">
      <alignment horizontal="center"/>
    </xf>
    <xf numFmtId="0" fontId="11" fillId="0" borderId="7" xfId="154" applyFont="1" applyBorder="1" applyAlignment="1">
      <alignment horizontal="center" vertical="center"/>
    </xf>
    <xf numFmtId="0" fontId="11" fillId="0" borderId="1" xfId="154" applyFont="1" applyBorder="1" applyAlignment="1">
      <alignment horizontal="center" vertical="center"/>
    </xf>
    <xf numFmtId="0" fontId="12" fillId="21" borderId="4" xfId="154" applyFont="1" applyFill="1" applyBorder="1" applyAlignment="1">
      <alignment horizontal="center" vertical="top"/>
    </xf>
    <xf numFmtId="0" fontId="12" fillId="21" borderId="5" xfId="154" applyFont="1" applyFill="1" applyBorder="1" applyAlignment="1">
      <alignment horizontal="center" vertical="top"/>
    </xf>
    <xf numFmtId="0" fontId="12" fillId="0" borderId="4" xfId="154" applyFont="1" applyBorder="1" applyAlignment="1"/>
    <xf numFmtId="0" fontId="12" fillId="0" borderId="8" xfId="154" applyFont="1" applyBorder="1" applyAlignment="1"/>
    <xf numFmtId="0" fontId="12" fillId="0" borderId="5" xfId="154" applyFont="1" applyBorder="1" applyAlignment="1"/>
    <xf numFmtId="4" fontId="11" fillId="0" borderId="4" xfId="154" applyNumberFormat="1" applyFont="1" applyBorder="1" applyAlignment="1">
      <alignment horizontal="center" vertical="center" wrapText="1"/>
    </xf>
    <xf numFmtId="4" fontId="11" fillId="0" borderId="5" xfId="154" applyNumberFormat="1" applyFont="1" applyBorder="1" applyAlignment="1">
      <alignment horizontal="center" vertical="center" wrapText="1"/>
    </xf>
    <xf numFmtId="0" fontId="12" fillId="21" borderId="4" xfId="154" applyFont="1" applyFill="1" applyBorder="1" applyAlignment="1">
      <alignment horizontal="right"/>
    </xf>
    <xf numFmtId="0" fontId="12" fillId="21" borderId="5" xfId="154" applyFont="1" applyFill="1" applyBorder="1" applyAlignment="1">
      <alignment horizontal="right"/>
    </xf>
    <xf numFmtId="0" fontId="12" fillId="21" borderId="8" xfId="154" applyFont="1" applyFill="1" applyBorder="1" applyAlignment="1">
      <alignment horizontal="center" vertical="top"/>
    </xf>
    <xf numFmtId="49" fontId="13" fillId="22" borderId="4" xfId="0" applyNumberFormat="1" applyFont="1" applyFill="1" applyBorder="1" applyAlignment="1">
      <alignment horizontal="left" vertical="top" wrapText="1" shrinkToFit="1"/>
    </xf>
    <xf numFmtId="49" fontId="13" fillId="22" borderId="5" xfId="0" applyNumberFormat="1" applyFont="1" applyFill="1" applyBorder="1" applyAlignment="1">
      <alignment horizontal="left" vertical="top" wrapText="1" shrinkToFit="1"/>
    </xf>
    <xf numFmtId="0" fontId="12" fillId="0" borderId="4" xfId="154" applyFont="1" applyBorder="1" applyAlignment="1">
      <alignment horizontal="center"/>
    </xf>
    <xf numFmtId="0" fontId="12" fillId="0" borderId="8" xfId="154" applyFont="1" applyBorder="1" applyAlignment="1">
      <alignment horizontal="center"/>
    </xf>
    <xf numFmtId="0" fontId="12" fillId="0" borderId="5" xfId="154" applyFont="1" applyBorder="1" applyAlignment="1">
      <alignment horizontal="center"/>
    </xf>
    <xf numFmtId="0" fontId="12" fillId="21" borderId="4" xfId="154" applyFont="1" applyFill="1" applyBorder="1" applyAlignment="1"/>
    <xf numFmtId="0" fontId="12" fillId="21" borderId="5" xfId="154" applyFont="1" applyFill="1" applyBorder="1" applyAlignment="1"/>
    <xf numFmtId="49" fontId="12" fillId="0" borderId="0" xfId="154" applyNumberFormat="1" applyFont="1" applyBorder="1" applyAlignment="1">
      <alignment horizontal="center"/>
    </xf>
    <xf numFmtId="4" fontId="11" fillId="20" borderId="0" xfId="154" applyNumberFormat="1" applyFont="1" applyFill="1" applyBorder="1" applyAlignment="1">
      <alignment horizontal="right" vertical="center"/>
    </xf>
    <xf numFmtId="4" fontId="12" fillId="0" borderId="0" xfId="154" applyNumberFormat="1" applyFont="1" applyAlignment="1">
      <alignment horizontal="right" vertical="center"/>
    </xf>
    <xf numFmtId="4" fontId="11" fillId="20" borderId="7" xfId="154" applyNumberFormat="1" applyFont="1" applyFill="1" applyBorder="1" applyAlignment="1">
      <alignment horizontal="right" vertical="center" wrapText="1"/>
    </xf>
    <xf numFmtId="4" fontId="11" fillId="20" borderId="1" xfId="154" applyNumberFormat="1" applyFont="1" applyFill="1" applyBorder="1" applyAlignment="1">
      <alignment horizontal="right" vertical="center" wrapText="1"/>
    </xf>
    <xf numFmtId="4" fontId="11" fillId="20" borderId="0" xfId="154" applyNumberFormat="1" applyFont="1" applyFill="1" applyBorder="1" applyAlignment="1">
      <alignment horizontal="right" vertical="center" wrapText="1"/>
    </xf>
    <xf numFmtId="4" fontId="11" fillId="0" borderId="0" xfId="154" applyNumberFormat="1" applyFont="1" applyBorder="1" applyAlignment="1">
      <alignment horizontal="right" vertical="center" wrapText="1"/>
    </xf>
    <xf numFmtId="4" fontId="11" fillId="20" borderId="0" xfId="154" applyNumberFormat="1" applyFont="1" applyFill="1" applyBorder="1" applyAlignment="1">
      <alignment horizontal="right" vertical="center" wrapText="1" shrinkToFit="1"/>
    </xf>
    <xf numFmtId="0" fontId="12" fillId="0" borderId="4" xfId="154" applyFont="1" applyBorder="1" applyAlignment="1">
      <alignment horizontal="left" wrapText="1"/>
    </xf>
    <xf numFmtId="0" fontId="12" fillId="0" borderId="5" xfId="154" applyFont="1" applyBorder="1" applyAlignment="1">
      <alignment horizontal="left" wrapText="1"/>
    </xf>
  </cellXfs>
  <cellStyles count="167">
    <cellStyle name="br" xfId="1"/>
    <cellStyle name="col" xfId="2"/>
    <cellStyle name="style0" xfId="3"/>
    <cellStyle name="style0 2" xfId="4"/>
    <cellStyle name="style0 3" xfId="5"/>
    <cellStyle name="style0 4" xfId="6"/>
    <cellStyle name="style0 5" xfId="7"/>
    <cellStyle name="style0 6" xfId="8"/>
    <cellStyle name="style0 7" xfId="9"/>
    <cellStyle name="td" xfId="10"/>
    <cellStyle name="td 2" xfId="11"/>
    <cellStyle name="td 3" xfId="12"/>
    <cellStyle name="td 4" xfId="13"/>
    <cellStyle name="td 5" xfId="14"/>
    <cellStyle name="td 6" xfId="15"/>
    <cellStyle name="td 7" xfId="16"/>
    <cellStyle name="tr" xfId="17"/>
    <cellStyle name="xl21" xfId="18"/>
    <cellStyle name="xl22" xfId="19"/>
    <cellStyle name="xl23" xfId="20"/>
    <cellStyle name="xl24" xfId="21"/>
    <cellStyle name="xl25" xfId="22"/>
    <cellStyle name="xl26" xfId="23"/>
    <cellStyle name="xl27" xfId="24"/>
    <cellStyle name="xl28" xfId="25"/>
    <cellStyle name="xl29" xfId="26"/>
    <cellStyle name="xl30" xfId="27"/>
    <cellStyle name="xl30 2" xfId="28"/>
    <cellStyle name="xl30 3" xfId="29"/>
    <cellStyle name="xl30 4" xfId="30"/>
    <cellStyle name="xl30 5" xfId="31"/>
    <cellStyle name="xl30 6" xfId="32"/>
    <cellStyle name="xl30 7" xfId="33"/>
    <cellStyle name="xl31" xfId="34"/>
    <cellStyle name="xl31 2" xfId="35"/>
    <cellStyle name="xl31 3" xfId="36"/>
    <cellStyle name="xl31 4" xfId="37"/>
    <cellStyle name="xl31 5" xfId="38"/>
    <cellStyle name="xl31 6" xfId="39"/>
    <cellStyle name="xl31 7" xfId="40"/>
    <cellStyle name="xl32" xfId="41"/>
    <cellStyle name="xl32 2" xfId="42"/>
    <cellStyle name="xl32 3" xfId="43"/>
    <cellStyle name="xl32 4" xfId="44"/>
    <cellStyle name="xl32 5" xfId="45"/>
    <cellStyle name="xl32 6" xfId="46"/>
    <cellStyle name="xl32 7" xfId="47"/>
    <cellStyle name="xl33" xfId="48"/>
    <cellStyle name="xl33 2" xfId="49"/>
    <cellStyle name="xl33 3" xfId="50"/>
    <cellStyle name="xl33 4" xfId="51"/>
    <cellStyle name="xl33 5" xfId="52"/>
    <cellStyle name="xl33 6" xfId="53"/>
    <cellStyle name="xl33 7" xfId="54"/>
    <cellStyle name="xl34" xfId="55"/>
    <cellStyle name="xl34 2" xfId="56"/>
    <cellStyle name="xl34 3" xfId="57"/>
    <cellStyle name="xl34 4" xfId="58"/>
    <cellStyle name="xl34 5" xfId="59"/>
    <cellStyle name="xl34 6" xfId="60"/>
    <cellStyle name="xl34 7" xfId="61"/>
    <cellStyle name="xl35" xfId="62"/>
    <cellStyle name="xl35 2" xfId="63"/>
    <cellStyle name="xl35 3" xfId="64"/>
    <cellStyle name="xl35 4" xfId="65"/>
    <cellStyle name="xl35 5" xfId="66"/>
    <cellStyle name="xl35 6" xfId="67"/>
    <cellStyle name="xl35 7" xfId="68"/>
    <cellStyle name="xl36" xfId="69"/>
    <cellStyle name="xl36 2" xfId="70"/>
    <cellStyle name="xl36 3" xfId="71"/>
    <cellStyle name="xl36 4" xfId="72"/>
    <cellStyle name="xl36 5" xfId="73"/>
    <cellStyle name="xl36 6" xfId="74"/>
    <cellStyle name="xl36 7" xfId="75"/>
    <cellStyle name="xl37" xfId="76"/>
    <cellStyle name="xl37 2" xfId="77"/>
    <cellStyle name="xl37 3" xfId="78"/>
    <cellStyle name="xl37 4" xfId="79"/>
    <cellStyle name="xl37 5" xfId="80"/>
    <cellStyle name="xl37 6" xfId="81"/>
    <cellStyle name="xl37 7" xfId="82"/>
    <cellStyle name="xl38" xfId="83"/>
    <cellStyle name="xl38 2" xfId="84"/>
    <cellStyle name="xl38 3" xfId="85"/>
    <cellStyle name="xl38 4" xfId="86"/>
    <cellStyle name="xl38 5" xfId="87"/>
    <cellStyle name="xl38 6" xfId="88"/>
    <cellStyle name="xl38 7" xfId="89"/>
    <cellStyle name="xl39" xfId="90"/>
    <cellStyle name="xl39 2" xfId="91"/>
    <cellStyle name="xl39 3" xfId="92"/>
    <cellStyle name="xl39 4" xfId="93"/>
    <cellStyle name="xl39 5" xfId="94"/>
    <cellStyle name="xl39 6" xfId="95"/>
    <cellStyle name="xl39 7" xfId="96"/>
    <cellStyle name="xl40" xfId="97"/>
    <cellStyle name="xl40 2" xfId="98"/>
    <cellStyle name="xl40 3" xfId="99"/>
    <cellStyle name="xl40 4" xfId="100"/>
    <cellStyle name="xl40 5" xfId="101"/>
    <cellStyle name="xl40 6" xfId="102"/>
    <cellStyle name="xl40 7" xfId="103"/>
    <cellStyle name="xl41" xfId="104"/>
    <cellStyle name="xl41 2" xfId="105"/>
    <cellStyle name="xl41 3" xfId="106"/>
    <cellStyle name="xl41 4" xfId="107"/>
    <cellStyle name="xl41 5" xfId="108"/>
    <cellStyle name="xl41 6" xfId="109"/>
    <cellStyle name="xl41 7" xfId="110"/>
    <cellStyle name="xl42" xfId="111"/>
    <cellStyle name="xl42 2" xfId="112"/>
    <cellStyle name="xl42 3" xfId="113"/>
    <cellStyle name="xl42 4" xfId="114"/>
    <cellStyle name="xl42 5" xfId="115"/>
    <cellStyle name="xl42 6" xfId="116"/>
    <cellStyle name="xl42 7" xfId="117"/>
    <cellStyle name="xl43" xfId="118"/>
    <cellStyle name="xl43 2" xfId="119"/>
    <cellStyle name="xl43 3" xfId="120"/>
    <cellStyle name="xl43 4" xfId="121"/>
    <cellStyle name="xl43 5" xfId="122"/>
    <cellStyle name="xl43 6" xfId="123"/>
    <cellStyle name="xl43 7" xfId="124"/>
    <cellStyle name="xl44" xfId="125"/>
    <cellStyle name="xl44 2" xfId="126"/>
    <cellStyle name="xl44 3" xfId="127"/>
    <cellStyle name="xl44 4" xfId="128"/>
    <cellStyle name="xl44 5" xfId="129"/>
    <cellStyle name="xl44 6" xfId="130"/>
    <cellStyle name="xl44 7" xfId="131"/>
    <cellStyle name="xl45" xfId="132"/>
    <cellStyle name="xl46" xfId="133"/>
    <cellStyle name="xl49" xfId="134"/>
    <cellStyle name="Акцент1" xfId="135" builtinId="29" customBuiltin="1"/>
    <cellStyle name="Акцент2" xfId="136" builtinId="33" customBuiltin="1"/>
    <cellStyle name="Акцент3" xfId="137" builtinId="37" customBuiltin="1"/>
    <cellStyle name="Акцент4" xfId="138" builtinId="41" customBuiltin="1"/>
    <cellStyle name="Акцент5" xfId="139" builtinId="45" customBuiltin="1"/>
    <cellStyle name="Акцент6" xfId="140" builtinId="49" customBuiltin="1"/>
    <cellStyle name="Ввод " xfId="141" builtinId="20" customBuiltin="1"/>
    <cellStyle name="Вывод" xfId="142" builtinId="21" customBuiltin="1"/>
    <cellStyle name="Вычисление" xfId="143" builtinId="22" customBuiltin="1"/>
    <cellStyle name="Заголовок 1" xfId="144" builtinId="16" customBuiltin="1"/>
    <cellStyle name="Заголовок 2" xfId="145" builtinId="17" customBuiltin="1"/>
    <cellStyle name="Заголовок 3" xfId="146" builtinId="18" customBuiltin="1"/>
    <cellStyle name="Заголовок 4" xfId="147" builtinId="19" customBuiltin="1"/>
    <cellStyle name="Итог" xfId="148" builtinId="25" customBuiltin="1"/>
    <cellStyle name="Контрольная ячейка" xfId="149" builtinId="23" customBuiltin="1"/>
    <cellStyle name="Название" xfId="150" builtinId="15" customBuiltin="1"/>
    <cellStyle name="Нейтральный" xfId="151" builtinId="28" customBuiltin="1"/>
    <cellStyle name="Обычный" xfId="0" builtinId="0"/>
    <cellStyle name="Обычный 10" xfId="152"/>
    <cellStyle name="Обычный 184" xfId="153"/>
    <cellStyle name="Обычный_Лист1" xfId="154"/>
    <cellStyle name="Обычный_Лист2" xfId="155"/>
    <cellStyle name="Плохой" xfId="156" builtinId="27" customBuiltin="1"/>
    <cellStyle name="Пояснение" xfId="157" builtinId="53" customBuiltin="1"/>
    <cellStyle name="Примечание 2" xfId="158"/>
    <cellStyle name="Примечание 3" xfId="159"/>
    <cellStyle name="Примечание 4" xfId="160"/>
    <cellStyle name="Примечание 5" xfId="161"/>
    <cellStyle name="Примечание 6" xfId="162"/>
    <cellStyle name="Примечание 7" xfId="163"/>
    <cellStyle name="Связанная ячейка" xfId="164" builtinId="24" customBuiltin="1"/>
    <cellStyle name="Текст предупреждения" xfId="165" builtinId="11" customBuiltin="1"/>
    <cellStyle name="Хороший" xfId="166" builtinId="26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7"/>
  <sheetViews>
    <sheetView tabSelected="1" zoomScaleNormal="100" workbookViewId="0">
      <selection activeCell="A6" sqref="A6:I6"/>
    </sheetView>
  </sheetViews>
  <sheetFormatPr defaultRowHeight="15.6" x14ac:dyDescent="0.3"/>
  <cols>
    <col min="1" max="1" width="59" style="14" customWidth="1"/>
    <col min="2" max="2" width="31.88671875" style="112" customWidth="1"/>
    <col min="3" max="3" width="21.109375" style="15" customWidth="1"/>
    <col min="4" max="4" width="20" style="15" customWidth="1"/>
    <col min="5" max="5" width="21" style="16" customWidth="1"/>
    <col min="6" max="6" width="19.5546875" style="16" customWidth="1"/>
    <col min="7" max="7" width="18.88671875" style="16" customWidth="1"/>
    <col min="8" max="8" width="20.33203125" style="14" customWidth="1"/>
    <col min="9" max="9" width="17.5546875" style="14" customWidth="1"/>
    <col min="10" max="10" width="50.109375" style="32" hidden="1" customWidth="1"/>
    <col min="11" max="11" width="12" bestFit="1" customWidth="1"/>
  </cols>
  <sheetData>
    <row r="1" spans="1:14" x14ac:dyDescent="0.3">
      <c r="A1" s="11"/>
      <c r="B1" s="105"/>
      <c r="C1" s="12"/>
      <c r="D1" s="12"/>
      <c r="F1" s="72"/>
      <c r="G1" s="72" t="s">
        <v>25</v>
      </c>
      <c r="H1" s="72"/>
      <c r="I1" s="72"/>
      <c r="J1" s="27"/>
      <c r="K1" s="1"/>
      <c r="L1" s="1"/>
      <c r="M1" s="1"/>
      <c r="N1" s="1"/>
    </row>
    <row r="2" spans="1:14" x14ac:dyDescent="0.3">
      <c r="A2" s="11"/>
      <c r="B2" s="105"/>
      <c r="C2" s="12"/>
      <c r="D2" s="12"/>
      <c r="F2" s="72"/>
      <c r="G2" s="72" t="s">
        <v>232</v>
      </c>
      <c r="H2" s="72"/>
      <c r="I2" s="72"/>
      <c r="J2" s="27"/>
      <c r="K2" s="1"/>
      <c r="L2" s="1"/>
      <c r="M2" s="1"/>
      <c r="N2" s="1"/>
    </row>
    <row r="3" spans="1:14" x14ac:dyDescent="0.3">
      <c r="A3" s="11"/>
      <c r="B3" s="105"/>
      <c r="C3" s="12"/>
      <c r="D3" s="12"/>
      <c r="F3" s="72"/>
      <c r="G3" s="72" t="s">
        <v>227</v>
      </c>
      <c r="H3" s="72"/>
      <c r="I3" s="72"/>
      <c r="J3" s="27"/>
      <c r="K3" s="1"/>
      <c r="L3" s="1"/>
      <c r="M3" s="1"/>
      <c r="N3" s="1"/>
    </row>
    <row r="4" spans="1:14" ht="22.5" customHeight="1" x14ac:dyDescent="0.3">
      <c r="A4" s="11"/>
      <c r="B4" s="105"/>
      <c r="C4" s="12"/>
      <c r="D4" s="12"/>
      <c r="F4" s="72"/>
      <c r="G4" s="72" t="s">
        <v>228</v>
      </c>
      <c r="H4" s="72"/>
      <c r="I4" s="72"/>
      <c r="J4" s="27"/>
      <c r="K4" s="1"/>
      <c r="L4" s="1"/>
      <c r="M4" s="1"/>
      <c r="N4" s="1"/>
    </row>
    <row r="5" spans="1:14" x14ac:dyDescent="0.3">
      <c r="A5" s="11"/>
      <c r="B5" s="105"/>
      <c r="C5" s="12"/>
      <c r="D5" s="12"/>
      <c r="E5" s="223"/>
      <c r="F5" s="223"/>
      <c r="G5" s="223"/>
      <c r="H5" s="223"/>
      <c r="I5" s="223"/>
      <c r="J5" s="27"/>
      <c r="K5" s="1"/>
      <c r="L5" s="1"/>
      <c r="M5" s="1"/>
      <c r="N5" s="1"/>
    </row>
    <row r="6" spans="1:14" x14ac:dyDescent="0.3">
      <c r="A6" s="226" t="s">
        <v>20</v>
      </c>
      <c r="B6" s="226"/>
      <c r="C6" s="226"/>
      <c r="D6" s="226"/>
      <c r="E6" s="226"/>
      <c r="F6" s="226"/>
      <c r="G6" s="226"/>
      <c r="H6" s="226"/>
      <c r="I6" s="226"/>
      <c r="J6" s="27"/>
      <c r="K6" s="1"/>
      <c r="L6" s="1"/>
      <c r="M6" s="1"/>
      <c r="N6" s="1"/>
    </row>
    <row r="7" spans="1:14" x14ac:dyDescent="0.3">
      <c r="A7" s="226" t="s">
        <v>11</v>
      </c>
      <c r="B7" s="226"/>
      <c r="C7" s="226"/>
      <c r="D7" s="226"/>
      <c r="E7" s="226"/>
      <c r="F7" s="226"/>
      <c r="G7" s="226"/>
      <c r="H7" s="226"/>
      <c r="I7" s="226"/>
      <c r="J7" s="27"/>
      <c r="K7" s="1"/>
      <c r="L7" s="1"/>
      <c r="M7" s="1"/>
      <c r="N7" s="1"/>
    </row>
    <row r="8" spans="1:14" x14ac:dyDescent="0.3">
      <c r="A8" s="231" t="s">
        <v>229</v>
      </c>
      <c r="B8" s="231"/>
      <c r="C8" s="231"/>
      <c r="D8" s="231"/>
      <c r="E8" s="231"/>
      <c r="F8" s="231"/>
      <c r="G8" s="231"/>
      <c r="H8" s="231"/>
      <c r="I8" s="231"/>
      <c r="J8" s="27"/>
      <c r="K8" s="1"/>
      <c r="L8" s="1"/>
      <c r="M8" s="1"/>
      <c r="N8" s="1"/>
    </row>
    <row r="9" spans="1:14" x14ac:dyDescent="0.3">
      <c r="A9" s="17"/>
      <c r="B9" s="106"/>
      <c r="C9" s="19"/>
      <c r="D9" s="19"/>
      <c r="E9" s="19"/>
      <c r="F9" s="19"/>
      <c r="G9" s="19"/>
      <c r="H9" s="18"/>
      <c r="I9" s="20" t="s">
        <v>18</v>
      </c>
      <c r="J9" s="27"/>
      <c r="K9" s="1"/>
      <c r="L9" s="1"/>
      <c r="M9" s="1"/>
      <c r="N9" s="1"/>
    </row>
    <row r="10" spans="1:14" ht="74.25" customHeight="1" x14ac:dyDescent="0.25">
      <c r="A10" s="232" t="s">
        <v>6</v>
      </c>
      <c r="B10" s="232" t="s">
        <v>5</v>
      </c>
      <c r="C10" s="227" t="s">
        <v>201</v>
      </c>
      <c r="D10" s="227" t="s">
        <v>230</v>
      </c>
      <c r="E10" s="224" t="s">
        <v>231</v>
      </c>
      <c r="F10" s="229" t="s">
        <v>29</v>
      </c>
      <c r="G10" s="230"/>
      <c r="H10" s="239" t="s">
        <v>26</v>
      </c>
      <c r="I10" s="240"/>
      <c r="J10" s="27"/>
      <c r="K10" s="1"/>
      <c r="L10" s="1"/>
      <c r="M10" s="1"/>
      <c r="N10" s="1"/>
    </row>
    <row r="11" spans="1:14" ht="33" customHeight="1" x14ac:dyDescent="0.25">
      <c r="A11" s="233"/>
      <c r="B11" s="233"/>
      <c r="C11" s="228"/>
      <c r="D11" s="228"/>
      <c r="E11" s="225"/>
      <c r="F11" s="88" t="s">
        <v>27</v>
      </c>
      <c r="G11" s="88" t="s">
        <v>28</v>
      </c>
      <c r="H11" s="25" t="s">
        <v>27</v>
      </c>
      <c r="I11" s="13" t="s">
        <v>28</v>
      </c>
      <c r="J11" s="27"/>
      <c r="K11" s="1"/>
      <c r="L11" s="1"/>
      <c r="M11" s="1"/>
      <c r="N11" s="1"/>
    </row>
    <row r="12" spans="1:14" x14ac:dyDescent="0.3">
      <c r="A12" s="236" t="s">
        <v>0</v>
      </c>
      <c r="B12" s="237"/>
      <c r="C12" s="237"/>
      <c r="D12" s="237"/>
      <c r="E12" s="237"/>
      <c r="F12" s="237"/>
      <c r="G12" s="237"/>
      <c r="H12" s="237"/>
      <c r="I12" s="238"/>
      <c r="J12" s="27"/>
      <c r="K12" s="1"/>
      <c r="L12" s="1"/>
      <c r="M12" s="1"/>
      <c r="N12" s="1"/>
    </row>
    <row r="13" spans="1:14" x14ac:dyDescent="0.25">
      <c r="A13" s="234" t="s">
        <v>182</v>
      </c>
      <c r="B13" s="235"/>
      <c r="C13" s="113">
        <f>C14+C21+C26+C30+C32+C16+C35</f>
        <v>2244839873.25</v>
      </c>
      <c r="D13" s="113">
        <f>D14+D21+D26+D30+D32+D16+D35</f>
        <v>1830029791.3699999</v>
      </c>
      <c r="E13" s="113">
        <f>E14+E21+E26+E30+E32+E16+E35</f>
        <v>1945626129.7200003</v>
      </c>
      <c r="F13" s="114">
        <f>E13-D13</f>
        <v>115596338.35000038</v>
      </c>
      <c r="G13" s="115">
        <f>E13/D13</f>
        <v>1.0631663696925187</v>
      </c>
      <c r="H13" s="116">
        <f>E13-C13</f>
        <v>-299213743.52999973</v>
      </c>
      <c r="I13" s="117">
        <f t="shared" ref="I13:I29" si="0">E13/C13</f>
        <v>0.86671042906200313</v>
      </c>
      <c r="J13" s="27"/>
      <c r="K13" s="1"/>
      <c r="L13" s="1"/>
      <c r="M13" s="1"/>
      <c r="N13" s="1"/>
    </row>
    <row r="14" spans="1:14" s="6" customFormat="1" x14ac:dyDescent="0.3">
      <c r="A14" s="143" t="s">
        <v>181</v>
      </c>
      <c r="B14" s="144" t="s">
        <v>9</v>
      </c>
      <c r="C14" s="35">
        <f>C15</f>
        <v>1977865310.8399999</v>
      </c>
      <c r="D14" s="33">
        <f>D15</f>
        <v>1621648677.0699999</v>
      </c>
      <c r="E14" s="33">
        <f>E15</f>
        <v>1733372294.1600001</v>
      </c>
      <c r="F14" s="33">
        <f>F15</f>
        <v>111723617.09000015</v>
      </c>
      <c r="G14" s="34">
        <f t="shared" ref="G14:G29" si="1">E14/D14</f>
        <v>1.0688950810799924</v>
      </c>
      <c r="H14" s="118">
        <f>E14-C14</f>
        <v>-244493016.67999983</v>
      </c>
      <c r="I14" s="36">
        <f t="shared" si="0"/>
        <v>0.87638540635703677</v>
      </c>
      <c r="J14" s="28"/>
      <c r="K14" s="26"/>
      <c r="L14" s="26"/>
      <c r="M14" s="26"/>
      <c r="N14" s="26"/>
    </row>
    <row r="15" spans="1:14" s="5" customFormat="1" ht="31.2" x14ac:dyDescent="0.3">
      <c r="A15" s="145" t="s">
        <v>135</v>
      </c>
      <c r="B15" s="146" t="s">
        <v>134</v>
      </c>
      <c r="C15" s="216">
        <v>1977865310.8399999</v>
      </c>
      <c r="D15" s="46">
        <v>1621648677.0699999</v>
      </c>
      <c r="E15" s="46">
        <v>1733372294.1600001</v>
      </c>
      <c r="F15" s="46">
        <f>E15-D15</f>
        <v>111723617.09000015</v>
      </c>
      <c r="G15" s="119">
        <f t="shared" si="1"/>
        <v>1.0688950810799924</v>
      </c>
      <c r="H15" s="120">
        <f>E15-C15</f>
        <v>-244493016.67999983</v>
      </c>
      <c r="I15" s="41">
        <f t="shared" si="0"/>
        <v>0.87638540635703677</v>
      </c>
      <c r="J15" s="29"/>
      <c r="K15" s="4"/>
      <c r="L15" s="4"/>
      <c r="M15" s="4"/>
      <c r="N15" s="4"/>
    </row>
    <row r="16" spans="1:14" s="6" customFormat="1" ht="48.75" customHeight="1" x14ac:dyDescent="0.25">
      <c r="A16" s="147" t="s">
        <v>136</v>
      </c>
      <c r="B16" s="144" t="s">
        <v>30</v>
      </c>
      <c r="C16" s="217">
        <f>SUM(C17:C20)</f>
        <v>12439472.41</v>
      </c>
      <c r="D16" s="121">
        <f>SUM(D17:D20)</f>
        <v>9329604.2999999989</v>
      </c>
      <c r="E16" s="121">
        <f>SUM(E17:E20)</f>
        <v>10475198.950000001</v>
      </c>
      <c r="F16" s="121">
        <f>SUM(F17:F20)</f>
        <v>1145594.6500000013</v>
      </c>
      <c r="G16" s="122">
        <f t="shared" si="1"/>
        <v>1.122791343894403</v>
      </c>
      <c r="H16" s="118">
        <f>SUM(H17:H20)</f>
        <v>-1964273.4599999995</v>
      </c>
      <c r="I16" s="36">
        <f t="shared" si="0"/>
        <v>0.84209350724384946</v>
      </c>
      <c r="J16" s="28"/>
      <c r="K16" s="26"/>
      <c r="L16" s="26"/>
      <c r="M16" s="26"/>
      <c r="N16" s="26"/>
    </row>
    <row r="17" spans="1:14" s="5" customFormat="1" ht="169.5" customHeight="1" x14ac:dyDescent="0.25">
      <c r="A17" s="148" t="s">
        <v>203</v>
      </c>
      <c r="B17" s="149" t="s">
        <v>204</v>
      </c>
      <c r="C17" s="218">
        <v>5891957.54</v>
      </c>
      <c r="D17" s="214">
        <v>4418968.1399999997</v>
      </c>
      <c r="E17" s="129">
        <v>5365782.4000000004</v>
      </c>
      <c r="F17" s="46">
        <f>E17-D17</f>
        <v>946814.26000000071</v>
      </c>
      <c r="G17" s="119">
        <f t="shared" si="1"/>
        <v>1.2142613908956585</v>
      </c>
      <c r="H17" s="120">
        <f>E17-C17</f>
        <v>-526175.13999999966</v>
      </c>
      <c r="I17" s="41">
        <f t="shared" si="0"/>
        <v>0.91069604008042471</v>
      </c>
      <c r="J17" s="30"/>
      <c r="K17" s="4"/>
      <c r="L17" s="4"/>
      <c r="M17" s="4"/>
      <c r="N17" s="4"/>
    </row>
    <row r="18" spans="1:14" s="5" customFormat="1" ht="161.25" customHeight="1" x14ac:dyDescent="0.25">
      <c r="A18" s="148" t="s">
        <v>205</v>
      </c>
      <c r="B18" s="149" t="s">
        <v>208</v>
      </c>
      <c r="C18" s="218">
        <v>40925.410000000003</v>
      </c>
      <c r="D18" s="214">
        <v>30694.05</v>
      </c>
      <c r="E18" s="129">
        <v>28911.7</v>
      </c>
      <c r="F18" s="46">
        <f>E18-D18</f>
        <v>-1782.3499999999985</v>
      </c>
      <c r="G18" s="119">
        <f t="shared" si="1"/>
        <v>0.94193174247126077</v>
      </c>
      <c r="H18" s="120">
        <f>E18-C18</f>
        <v>-12013.710000000003</v>
      </c>
      <c r="I18" s="41">
        <f t="shared" si="0"/>
        <v>0.70644863423481885</v>
      </c>
      <c r="J18" s="30"/>
      <c r="K18" s="4"/>
      <c r="L18" s="4"/>
      <c r="M18" s="4"/>
      <c r="N18" s="4"/>
    </row>
    <row r="19" spans="1:14" s="5" customFormat="1" ht="132" customHeight="1" x14ac:dyDescent="0.25">
      <c r="A19" s="148" t="s">
        <v>206</v>
      </c>
      <c r="B19" s="149" t="s">
        <v>209</v>
      </c>
      <c r="C19" s="218">
        <v>7283658.0700000003</v>
      </c>
      <c r="D19" s="214">
        <v>5462743.5899999999</v>
      </c>
      <c r="E19" s="129">
        <v>5710057.9400000004</v>
      </c>
      <c r="F19" s="46">
        <f>E19-D19</f>
        <v>247314.35000000056</v>
      </c>
      <c r="G19" s="119">
        <f t="shared" si="1"/>
        <v>1.045272919353698</v>
      </c>
      <c r="H19" s="120">
        <f>E19-C19</f>
        <v>-1573600.13</v>
      </c>
      <c r="I19" s="41">
        <f t="shared" si="0"/>
        <v>0.78395469489687342</v>
      </c>
      <c r="J19" s="30"/>
      <c r="K19" s="4"/>
      <c r="L19" s="4"/>
      <c r="M19" s="4"/>
      <c r="N19" s="4"/>
    </row>
    <row r="20" spans="1:14" s="5" customFormat="1" ht="149.25" customHeight="1" x14ac:dyDescent="0.25">
      <c r="A20" s="148" t="s">
        <v>207</v>
      </c>
      <c r="B20" s="149" t="s">
        <v>210</v>
      </c>
      <c r="C20" s="218">
        <v>-777068.61</v>
      </c>
      <c r="D20" s="214">
        <v>-582801.48</v>
      </c>
      <c r="E20" s="129">
        <v>-629553.09</v>
      </c>
      <c r="F20" s="46">
        <f>E20-D20</f>
        <v>-46751.609999999986</v>
      </c>
      <c r="G20" s="119">
        <f t="shared" si="1"/>
        <v>1.080218756479479</v>
      </c>
      <c r="H20" s="120">
        <f>E20-C20</f>
        <v>147515.52000000002</v>
      </c>
      <c r="I20" s="41">
        <f t="shared" si="0"/>
        <v>0.81016409863731331</v>
      </c>
      <c r="J20" s="30"/>
      <c r="K20" s="4"/>
      <c r="L20" s="4"/>
      <c r="M20" s="4"/>
      <c r="N20" s="4"/>
    </row>
    <row r="21" spans="1:14" s="6" customFormat="1" ht="31.2" x14ac:dyDescent="0.25">
      <c r="A21" s="147" t="s">
        <v>137</v>
      </c>
      <c r="B21" s="150" t="s">
        <v>3</v>
      </c>
      <c r="C21" s="219">
        <f>SUM(C22:C25)</f>
        <v>211387090</v>
      </c>
      <c r="D21" s="151">
        <f>SUM(D22:D25)</f>
        <v>162946040</v>
      </c>
      <c r="E21" s="151">
        <f>SUM(E22:E25)</f>
        <v>140286119.89000002</v>
      </c>
      <c r="F21" s="151">
        <f>SUM(F22:F25)</f>
        <v>-22659920.109999988</v>
      </c>
      <c r="G21" s="152">
        <f t="shared" si="1"/>
        <v>0.86093604907489629</v>
      </c>
      <c r="H21" s="153">
        <f>SUM(H22:H25)</f>
        <v>-71100970.109999985</v>
      </c>
      <c r="I21" s="154">
        <f t="shared" si="0"/>
        <v>0.66364563649558739</v>
      </c>
      <c r="J21" s="30"/>
      <c r="K21" s="26"/>
      <c r="L21" s="26"/>
      <c r="M21" s="26"/>
      <c r="N21" s="26"/>
    </row>
    <row r="22" spans="1:14" s="5" customFormat="1" ht="31.5" customHeight="1" x14ac:dyDescent="0.25">
      <c r="A22" s="45" t="s">
        <v>138</v>
      </c>
      <c r="B22" s="146" t="s">
        <v>211</v>
      </c>
      <c r="C22" s="218">
        <v>200182000</v>
      </c>
      <c r="D22" s="127">
        <v>155800000</v>
      </c>
      <c r="E22" s="127">
        <v>135182379.83000001</v>
      </c>
      <c r="F22" s="46">
        <f t="shared" ref="F22:F29" si="2">E22-D22</f>
        <v>-20617620.169999987</v>
      </c>
      <c r="G22" s="39">
        <f t="shared" si="1"/>
        <v>0.86766610930680366</v>
      </c>
      <c r="H22" s="120">
        <f t="shared" ref="H22:H29" si="3">E22-C22</f>
        <v>-64999620.169999987</v>
      </c>
      <c r="I22" s="41">
        <f t="shared" si="0"/>
        <v>0.67529737853553273</v>
      </c>
      <c r="J22" s="30"/>
      <c r="K22" s="4"/>
      <c r="L22" s="4"/>
      <c r="M22" s="4"/>
      <c r="N22" s="4"/>
    </row>
    <row r="23" spans="1:14" s="5" customFormat="1" ht="46.8" x14ac:dyDescent="0.25">
      <c r="A23" s="45" t="s">
        <v>139</v>
      </c>
      <c r="B23" s="155" t="s">
        <v>12</v>
      </c>
      <c r="C23" s="220">
        <v>0</v>
      </c>
      <c r="D23" s="128">
        <v>0</v>
      </c>
      <c r="E23" s="127">
        <v>-1399416.23</v>
      </c>
      <c r="F23" s="46">
        <f t="shared" si="2"/>
        <v>-1399416.23</v>
      </c>
      <c r="G23" s="39"/>
      <c r="H23" s="120">
        <f t="shared" si="3"/>
        <v>-1399416.23</v>
      </c>
      <c r="I23" s="41"/>
      <c r="J23" s="30"/>
      <c r="K23" s="4"/>
      <c r="L23" s="4"/>
      <c r="M23" s="4"/>
      <c r="N23" s="4"/>
    </row>
    <row r="24" spans="1:14" s="5" customFormat="1" ht="31.2" x14ac:dyDescent="0.25">
      <c r="A24" s="45" t="s">
        <v>140</v>
      </c>
      <c r="B24" s="155" t="s">
        <v>7</v>
      </c>
      <c r="C24" s="218">
        <v>897590</v>
      </c>
      <c r="D24" s="127">
        <v>731040</v>
      </c>
      <c r="E24" s="129">
        <v>1950076.18</v>
      </c>
      <c r="F24" s="46">
        <f t="shared" si="2"/>
        <v>1219036.18</v>
      </c>
      <c r="G24" s="39">
        <f t="shared" si="1"/>
        <v>2.667536906325235</v>
      </c>
      <c r="H24" s="120">
        <f t="shared" si="3"/>
        <v>1052486.18</v>
      </c>
      <c r="I24" s="41">
        <f t="shared" si="0"/>
        <v>2.1725689680143496</v>
      </c>
      <c r="J24" s="30"/>
      <c r="K24" s="4"/>
      <c r="L24" s="4"/>
      <c r="M24" s="4"/>
      <c r="N24" s="4"/>
    </row>
    <row r="25" spans="1:14" s="5" customFormat="1" ht="38.25" customHeight="1" x14ac:dyDescent="0.25">
      <c r="A25" s="45" t="s">
        <v>141</v>
      </c>
      <c r="B25" s="156" t="s">
        <v>21</v>
      </c>
      <c r="C25" s="218">
        <v>10307500</v>
      </c>
      <c r="D25" s="157">
        <v>6415000</v>
      </c>
      <c r="E25" s="129">
        <v>4553080.1100000003</v>
      </c>
      <c r="F25" s="46">
        <f t="shared" si="2"/>
        <v>-1861919.8899999997</v>
      </c>
      <c r="G25" s="39">
        <f t="shared" si="1"/>
        <v>0.70975527825409201</v>
      </c>
      <c r="H25" s="120">
        <f t="shared" si="3"/>
        <v>-5754419.8899999997</v>
      </c>
      <c r="I25" s="41">
        <f t="shared" si="0"/>
        <v>0.44172496822701918</v>
      </c>
      <c r="J25" s="30"/>
      <c r="K25" s="4"/>
      <c r="L25" s="4"/>
      <c r="M25" s="4"/>
      <c r="N25" s="4"/>
    </row>
    <row r="26" spans="1:14" s="5" customFormat="1" x14ac:dyDescent="0.25">
      <c r="A26" s="158" t="s">
        <v>1</v>
      </c>
      <c r="B26" s="144" t="s">
        <v>2</v>
      </c>
      <c r="C26" s="35">
        <f>C27+C28+C29</f>
        <v>244000</v>
      </c>
      <c r="D26" s="33">
        <f>D27+D28+D29</f>
        <v>120470</v>
      </c>
      <c r="E26" s="33">
        <f>E27+E28+E29</f>
        <v>-405971.68</v>
      </c>
      <c r="F26" s="33">
        <f t="shared" si="2"/>
        <v>-526441.67999999993</v>
      </c>
      <c r="G26" s="34">
        <f t="shared" si="1"/>
        <v>-3.3698985639578316</v>
      </c>
      <c r="H26" s="118">
        <f t="shared" si="3"/>
        <v>-649971.67999999993</v>
      </c>
      <c r="I26" s="36">
        <f t="shared" si="0"/>
        <v>-1.6638183606557377</v>
      </c>
      <c r="J26" s="30"/>
      <c r="K26" s="4"/>
      <c r="L26" s="4"/>
      <c r="M26" s="4"/>
      <c r="N26" s="4"/>
    </row>
    <row r="27" spans="1:14" s="5" customFormat="1" ht="63" hidden="1" customHeight="1" x14ac:dyDescent="0.25">
      <c r="A27" s="37" t="s">
        <v>142</v>
      </c>
      <c r="B27" s="155" t="s">
        <v>125</v>
      </c>
      <c r="C27" s="221">
        <v>0</v>
      </c>
      <c r="D27" s="130">
        <v>0</v>
      </c>
      <c r="E27" s="130">
        <v>0</v>
      </c>
      <c r="F27" s="38">
        <f t="shared" si="2"/>
        <v>0</v>
      </c>
      <c r="G27" s="39"/>
      <c r="H27" s="120">
        <f t="shared" si="3"/>
        <v>0</v>
      </c>
      <c r="I27" s="41"/>
      <c r="J27" s="30"/>
      <c r="K27" s="4"/>
      <c r="L27" s="4"/>
      <c r="M27" s="4"/>
      <c r="N27" s="4"/>
    </row>
    <row r="28" spans="1:14" s="5" customFormat="1" ht="62.4" x14ac:dyDescent="0.25">
      <c r="A28" s="45" t="s">
        <v>143</v>
      </c>
      <c r="B28" s="155" t="s">
        <v>32</v>
      </c>
      <c r="C28" s="218">
        <v>200000</v>
      </c>
      <c r="D28" s="127">
        <v>109320</v>
      </c>
      <c r="E28" s="127">
        <v>-429544.36</v>
      </c>
      <c r="F28" s="38">
        <f t="shared" si="2"/>
        <v>-538864.36</v>
      </c>
      <c r="G28" s="39">
        <f t="shared" si="1"/>
        <v>-3.929238565678741</v>
      </c>
      <c r="H28" s="120">
        <f t="shared" si="3"/>
        <v>-629544.36</v>
      </c>
      <c r="I28" s="41">
        <f t="shared" si="0"/>
        <v>-2.1477217999999998</v>
      </c>
      <c r="J28" s="30"/>
      <c r="K28" s="4"/>
      <c r="L28" s="4"/>
      <c r="M28" s="4"/>
      <c r="N28" s="4"/>
    </row>
    <row r="29" spans="1:14" s="5" customFormat="1" ht="62.4" x14ac:dyDescent="0.25">
      <c r="A29" s="159" t="s">
        <v>144</v>
      </c>
      <c r="B29" s="160" t="s">
        <v>36</v>
      </c>
      <c r="C29" s="218">
        <v>44000</v>
      </c>
      <c r="D29" s="127">
        <v>11150</v>
      </c>
      <c r="E29" s="127">
        <v>23572.68</v>
      </c>
      <c r="F29" s="38">
        <f t="shared" si="2"/>
        <v>12422.68</v>
      </c>
      <c r="G29" s="39">
        <f t="shared" si="1"/>
        <v>2.1141417040358745</v>
      </c>
      <c r="H29" s="120">
        <f t="shared" si="3"/>
        <v>-20427.32</v>
      </c>
      <c r="I29" s="41">
        <f t="shared" si="0"/>
        <v>0.53574272727272731</v>
      </c>
      <c r="J29" s="30"/>
      <c r="K29" s="4"/>
      <c r="L29" s="4"/>
      <c r="M29" s="4"/>
      <c r="N29" s="4"/>
    </row>
    <row r="30" spans="1:14" s="3" customFormat="1" ht="39.75" customHeight="1" x14ac:dyDescent="0.25">
      <c r="A30" s="161" t="s">
        <v>145</v>
      </c>
      <c r="B30" s="144" t="s">
        <v>13</v>
      </c>
      <c r="C30" s="35">
        <f>C31</f>
        <v>34496000</v>
      </c>
      <c r="D30" s="33">
        <f>D31</f>
        <v>30200000</v>
      </c>
      <c r="E30" s="33">
        <f>E31</f>
        <v>55930437.899999999</v>
      </c>
      <c r="F30" s="33">
        <f>F31</f>
        <v>25730437.899999999</v>
      </c>
      <c r="G30" s="34">
        <f>E30/D30</f>
        <v>1.8520012549668874</v>
      </c>
      <c r="H30" s="118">
        <f>H31</f>
        <v>21434437.899999999</v>
      </c>
      <c r="I30" s="36">
        <f>E30/C30</f>
        <v>1.6213600968228199</v>
      </c>
      <c r="J30" s="30"/>
      <c r="K30" s="9"/>
      <c r="L30" s="9"/>
      <c r="M30" s="9"/>
      <c r="N30" s="9"/>
    </row>
    <row r="31" spans="1:14" s="5" customFormat="1" ht="46.8" x14ac:dyDescent="0.25">
      <c r="A31" s="45" t="s">
        <v>146</v>
      </c>
      <c r="B31" s="155" t="s">
        <v>14</v>
      </c>
      <c r="C31" s="218">
        <v>34496000</v>
      </c>
      <c r="D31" s="128">
        <v>30200000</v>
      </c>
      <c r="E31" s="129">
        <v>55930437.899999999</v>
      </c>
      <c r="F31" s="46">
        <f>E31-D31</f>
        <v>25730437.899999999</v>
      </c>
      <c r="G31" s="39">
        <f>E31/D31</f>
        <v>1.8520012549668874</v>
      </c>
      <c r="H31" s="120">
        <f>E31-C31</f>
        <v>21434437.899999999</v>
      </c>
      <c r="I31" s="41">
        <f>E31/C31</f>
        <v>1.6213600968228199</v>
      </c>
      <c r="J31" s="30"/>
      <c r="K31" s="4"/>
      <c r="L31" s="4"/>
      <c r="M31" s="4"/>
      <c r="N31" s="4"/>
    </row>
    <row r="32" spans="1:14" s="6" customFormat="1" ht="31.2" x14ac:dyDescent="0.25">
      <c r="A32" s="147" t="s">
        <v>147</v>
      </c>
      <c r="B32" s="144" t="s">
        <v>15</v>
      </c>
      <c r="C32" s="35">
        <f>SUM(C33:C34)</f>
        <v>8408000</v>
      </c>
      <c r="D32" s="33">
        <f>SUM(D33:D34)</f>
        <v>5785000</v>
      </c>
      <c r="E32" s="33">
        <f>SUM(E33:E34)</f>
        <v>5967563.4000000004</v>
      </c>
      <c r="F32" s="33">
        <f>SUM(F33:F33)</f>
        <v>207563.40000000037</v>
      </c>
      <c r="G32" s="34">
        <f>E32/D32</f>
        <v>1.0315580639585136</v>
      </c>
      <c r="H32" s="33">
        <f>SUM(H33:H33)</f>
        <v>-2400436.5999999996</v>
      </c>
      <c r="I32" s="36">
        <f>E32/C32</f>
        <v>0.70974826355851572</v>
      </c>
      <c r="J32" s="30"/>
      <c r="K32" s="26"/>
      <c r="L32" s="26"/>
      <c r="M32" s="26"/>
      <c r="N32" s="26"/>
    </row>
    <row r="33" spans="1:14" s="5" customFormat="1" ht="62.4" x14ac:dyDescent="0.25">
      <c r="A33" s="45" t="s">
        <v>148</v>
      </c>
      <c r="B33" s="155" t="s">
        <v>16</v>
      </c>
      <c r="C33" s="218">
        <v>8358000</v>
      </c>
      <c r="D33" s="128">
        <v>5750000</v>
      </c>
      <c r="E33" s="129">
        <v>5957563.4000000004</v>
      </c>
      <c r="F33" s="46">
        <f>E33-D33</f>
        <v>207563.40000000037</v>
      </c>
      <c r="G33" s="39">
        <f>E33/D33</f>
        <v>1.0360979826086958</v>
      </c>
      <c r="H33" s="120">
        <f>E33-C33</f>
        <v>-2400436.5999999996</v>
      </c>
      <c r="I33" s="41">
        <f>E33/C33</f>
        <v>0.71279772672888253</v>
      </c>
      <c r="J33" s="30"/>
      <c r="K33" s="4"/>
      <c r="L33" s="4"/>
      <c r="M33" s="4"/>
      <c r="N33" s="4"/>
    </row>
    <row r="34" spans="1:14" s="5" customFormat="1" ht="31.2" x14ac:dyDescent="0.3">
      <c r="A34" s="162" t="s">
        <v>189</v>
      </c>
      <c r="B34" s="163" t="s">
        <v>212</v>
      </c>
      <c r="C34" s="127">
        <v>50000</v>
      </c>
      <c r="D34" s="128">
        <v>35000</v>
      </c>
      <c r="E34" s="129">
        <v>10000</v>
      </c>
      <c r="F34" s="46">
        <f>E34-D34</f>
        <v>-25000</v>
      </c>
      <c r="G34" s="39">
        <f>E34/D34</f>
        <v>0.2857142857142857</v>
      </c>
      <c r="H34" s="120">
        <f>E34-C34</f>
        <v>-40000</v>
      </c>
      <c r="I34" s="41">
        <f>E34/C34</f>
        <v>0.2</v>
      </c>
      <c r="J34" s="30"/>
      <c r="K34" s="4"/>
      <c r="L34" s="4"/>
      <c r="M34" s="4"/>
      <c r="N34" s="4"/>
    </row>
    <row r="35" spans="1:14" s="5" customFormat="1" ht="62.4" x14ac:dyDescent="0.25">
      <c r="A35" s="164" t="s">
        <v>149</v>
      </c>
      <c r="B35" s="165" t="s">
        <v>150</v>
      </c>
      <c r="C35" s="131">
        <v>0</v>
      </c>
      <c r="D35" s="131">
        <v>0</v>
      </c>
      <c r="E35" s="131">
        <v>487.1</v>
      </c>
      <c r="F35" s="46">
        <f>E35-D35</f>
        <v>487.1</v>
      </c>
      <c r="G35" s="39"/>
      <c r="H35" s="120">
        <f>E35-C35</f>
        <v>487.1</v>
      </c>
      <c r="I35" s="41"/>
      <c r="J35" s="30"/>
      <c r="K35" s="4"/>
      <c r="L35" s="4"/>
      <c r="M35" s="4"/>
      <c r="N35" s="4"/>
    </row>
    <row r="36" spans="1:14" s="5" customFormat="1" x14ac:dyDescent="0.3">
      <c r="A36" s="241" t="s">
        <v>8</v>
      </c>
      <c r="B36" s="242"/>
      <c r="C36" s="113">
        <f>C37+C46+C47+C51+C52+C53</f>
        <v>365197040.30000007</v>
      </c>
      <c r="D36" s="113">
        <f t="shared" ref="D36:E36" si="4">D37+D46+D47+D51+D52+D53</f>
        <v>142663679.75</v>
      </c>
      <c r="E36" s="113">
        <f t="shared" si="4"/>
        <v>231679121.39999998</v>
      </c>
      <c r="F36" s="123">
        <f>E36-D36</f>
        <v>89015441.649999976</v>
      </c>
      <c r="G36" s="52">
        <f t="shared" ref="G36:G48" si="5">E36/D36</f>
        <v>1.6239530748540081</v>
      </c>
      <c r="H36" s="51">
        <f>E36-C36</f>
        <v>-133517918.9000001</v>
      </c>
      <c r="I36" s="52">
        <f t="shared" ref="I36:I43" si="6">E36/C36</f>
        <v>0.6343948494480719</v>
      </c>
      <c r="J36" s="30"/>
      <c r="K36" s="4"/>
      <c r="L36" s="4"/>
      <c r="M36" s="4"/>
      <c r="N36" s="4"/>
    </row>
    <row r="37" spans="1:14" s="5" customFormat="1" ht="62.4" x14ac:dyDescent="0.3">
      <c r="A37" s="166" t="s">
        <v>151</v>
      </c>
      <c r="B37" s="167" t="s">
        <v>152</v>
      </c>
      <c r="C37" s="35">
        <f>SUM(C38:C45)</f>
        <v>225005750</v>
      </c>
      <c r="D37" s="33">
        <f>SUM(D38:D45)</f>
        <v>24933000</v>
      </c>
      <c r="E37" s="33">
        <f>SUM(E38:E45)</f>
        <v>23969270.050000001</v>
      </c>
      <c r="F37" s="121">
        <f>E37-D37</f>
        <v>-963729.94999999925</v>
      </c>
      <c r="G37" s="34">
        <f>E37/D37</f>
        <v>0.96134721252957933</v>
      </c>
      <c r="H37" s="118">
        <f>E37-C37</f>
        <v>-201036479.94999999</v>
      </c>
      <c r="I37" s="36">
        <f>E37/C37</f>
        <v>0.10652736674507207</v>
      </c>
      <c r="J37" s="30"/>
      <c r="K37" s="4"/>
      <c r="L37" s="4"/>
      <c r="M37" s="4"/>
      <c r="N37" s="4"/>
    </row>
    <row r="38" spans="1:14" s="6" customFormat="1" ht="78" x14ac:dyDescent="0.25">
      <c r="A38" s="168" t="s">
        <v>153</v>
      </c>
      <c r="B38" s="169" t="s">
        <v>17</v>
      </c>
      <c r="C38" s="170">
        <v>185600000</v>
      </c>
      <c r="D38" s="170">
        <v>0</v>
      </c>
      <c r="E38" s="170">
        <v>0</v>
      </c>
      <c r="F38" s="170">
        <f t="shared" ref="F38:F54" si="7">E38-D38</f>
        <v>0</v>
      </c>
      <c r="G38" s="171"/>
      <c r="H38" s="172">
        <f t="shared" ref="H38:H54" si="8">E38-C38</f>
        <v>-185600000</v>
      </c>
      <c r="I38" s="173">
        <f t="shared" si="6"/>
        <v>0</v>
      </c>
      <c r="J38" s="30"/>
      <c r="K38" s="26"/>
      <c r="L38" s="26"/>
      <c r="M38" s="26"/>
      <c r="N38" s="26"/>
    </row>
    <row r="39" spans="1:14" s="5" customFormat="1" ht="124.8" x14ac:dyDescent="0.25">
      <c r="A39" s="174" t="s">
        <v>154</v>
      </c>
      <c r="B39" s="175" t="s">
        <v>19</v>
      </c>
      <c r="C39" s="170">
        <v>6000000</v>
      </c>
      <c r="D39" s="176">
        <v>4400000</v>
      </c>
      <c r="E39" s="177">
        <v>5538380.2300000004</v>
      </c>
      <c r="F39" s="170">
        <f t="shared" si="7"/>
        <v>1138380.2300000004</v>
      </c>
      <c r="G39" s="171">
        <f t="shared" si="5"/>
        <v>1.2587227795454548</v>
      </c>
      <c r="H39" s="172">
        <f t="shared" si="8"/>
        <v>-461619.76999999955</v>
      </c>
      <c r="I39" s="173">
        <f t="shared" si="6"/>
        <v>0.92306337166666674</v>
      </c>
      <c r="J39" s="30"/>
      <c r="K39" s="4"/>
      <c r="L39" s="4"/>
      <c r="M39" s="4"/>
      <c r="N39" s="4"/>
    </row>
    <row r="40" spans="1:14" s="7" customFormat="1" ht="136.5" customHeight="1" x14ac:dyDescent="0.25">
      <c r="A40" s="174" t="s">
        <v>155</v>
      </c>
      <c r="B40" s="175" t="s">
        <v>31</v>
      </c>
      <c r="C40" s="170">
        <v>30300000</v>
      </c>
      <c r="D40" s="176">
        <v>18535000</v>
      </c>
      <c r="E40" s="177">
        <v>12241528.130000001</v>
      </c>
      <c r="F40" s="170">
        <f t="shared" si="7"/>
        <v>-6293471.8699999992</v>
      </c>
      <c r="G40" s="171">
        <f t="shared" si="5"/>
        <v>0.66045471432425151</v>
      </c>
      <c r="H40" s="172">
        <f t="shared" si="8"/>
        <v>-18058471.869999997</v>
      </c>
      <c r="I40" s="173">
        <f t="shared" si="6"/>
        <v>0.40401082937293731</v>
      </c>
      <c r="J40" s="30"/>
      <c r="K40" s="8"/>
      <c r="L40" s="8"/>
      <c r="M40" s="8"/>
      <c r="N40" s="8"/>
    </row>
    <row r="41" spans="1:14" s="7" customFormat="1" ht="119.25" customHeight="1" x14ac:dyDescent="0.25">
      <c r="A41" s="174" t="s">
        <v>33</v>
      </c>
      <c r="B41" s="175" t="s">
        <v>34</v>
      </c>
      <c r="C41" s="170">
        <v>770000</v>
      </c>
      <c r="D41" s="176">
        <v>500000</v>
      </c>
      <c r="E41" s="177">
        <v>1066017.74</v>
      </c>
      <c r="F41" s="170">
        <f t="shared" si="7"/>
        <v>566017.74</v>
      </c>
      <c r="G41" s="171">
        <f t="shared" si="5"/>
        <v>2.1320354799999999</v>
      </c>
      <c r="H41" s="172">
        <f t="shared" si="8"/>
        <v>296017.74</v>
      </c>
      <c r="I41" s="173">
        <f t="shared" si="6"/>
        <v>1.3844386233766233</v>
      </c>
      <c r="J41" s="30"/>
      <c r="K41" s="8"/>
      <c r="L41" s="8"/>
      <c r="M41" s="8"/>
      <c r="N41" s="8"/>
    </row>
    <row r="42" spans="1:14" s="7" customFormat="1" ht="99.75" customHeight="1" x14ac:dyDescent="0.25">
      <c r="A42" s="174" t="s">
        <v>179</v>
      </c>
      <c r="B42" s="175" t="s">
        <v>180</v>
      </c>
      <c r="C42" s="170">
        <v>257000</v>
      </c>
      <c r="D42" s="176">
        <v>121000</v>
      </c>
      <c r="E42" s="177">
        <v>215259.12</v>
      </c>
      <c r="F42" s="170">
        <f t="shared" si="7"/>
        <v>94259.12</v>
      </c>
      <c r="G42" s="171">
        <f t="shared" si="5"/>
        <v>1.7790009917355372</v>
      </c>
      <c r="H42" s="172">
        <f t="shared" si="8"/>
        <v>-41740.880000000005</v>
      </c>
      <c r="I42" s="173">
        <f t="shared" si="6"/>
        <v>0.83758412451361863</v>
      </c>
      <c r="J42" s="30"/>
      <c r="K42" s="8"/>
      <c r="L42" s="8"/>
      <c r="M42" s="8"/>
      <c r="N42" s="8"/>
    </row>
    <row r="43" spans="1:14" s="7" customFormat="1" ht="84" customHeight="1" x14ac:dyDescent="0.25">
      <c r="A43" s="178" t="s">
        <v>156</v>
      </c>
      <c r="B43" s="179" t="s">
        <v>35</v>
      </c>
      <c r="C43" s="170">
        <v>2078750</v>
      </c>
      <c r="D43" s="176">
        <v>1377000</v>
      </c>
      <c r="E43" s="177">
        <v>4853411.74</v>
      </c>
      <c r="F43" s="170">
        <f t="shared" si="7"/>
        <v>3476411.74</v>
      </c>
      <c r="G43" s="171">
        <f t="shared" si="5"/>
        <v>3.5246272621641253</v>
      </c>
      <c r="H43" s="172">
        <f t="shared" si="8"/>
        <v>2774661.74</v>
      </c>
      <c r="I43" s="173">
        <f t="shared" si="6"/>
        <v>2.3347741383042697</v>
      </c>
      <c r="J43" s="30"/>
      <c r="K43" s="8"/>
      <c r="L43" s="8"/>
      <c r="M43" s="8"/>
      <c r="N43" s="8"/>
    </row>
    <row r="44" spans="1:14" s="5" customFormat="1" ht="234.75" customHeight="1" x14ac:dyDescent="0.25">
      <c r="A44" s="178" t="s">
        <v>192</v>
      </c>
      <c r="B44" s="179" t="s">
        <v>213</v>
      </c>
      <c r="C44" s="170">
        <v>0</v>
      </c>
      <c r="D44" s="170">
        <v>0</v>
      </c>
      <c r="E44" s="177">
        <v>19576.36</v>
      </c>
      <c r="F44" s="170">
        <f>E44-D44</f>
        <v>19576.36</v>
      </c>
      <c r="G44" s="171"/>
      <c r="H44" s="172">
        <f>E44-C44</f>
        <v>19576.36</v>
      </c>
      <c r="I44" s="173"/>
      <c r="J44" s="30"/>
      <c r="K44" s="4"/>
      <c r="L44" s="4"/>
      <c r="M44" s="4"/>
      <c r="N44" s="4"/>
    </row>
    <row r="45" spans="1:14" s="5" customFormat="1" ht="96" customHeight="1" x14ac:dyDescent="0.25">
      <c r="A45" s="178" t="s">
        <v>198</v>
      </c>
      <c r="B45" s="179" t="s">
        <v>197</v>
      </c>
      <c r="C45" s="170">
        <v>0</v>
      </c>
      <c r="D45" s="170">
        <v>0</v>
      </c>
      <c r="E45" s="177">
        <v>35096.730000000003</v>
      </c>
      <c r="F45" s="170">
        <f>E45-D45</f>
        <v>35096.730000000003</v>
      </c>
      <c r="G45" s="171"/>
      <c r="H45" s="172">
        <f>E45-C45</f>
        <v>35096.730000000003</v>
      </c>
      <c r="I45" s="173"/>
      <c r="J45" s="30"/>
      <c r="K45" s="4"/>
      <c r="L45" s="4"/>
      <c r="M45" s="4"/>
      <c r="N45" s="4"/>
    </row>
    <row r="46" spans="1:14" s="5" customFormat="1" ht="46.8" x14ac:dyDescent="0.25">
      <c r="A46" s="164" t="s">
        <v>158</v>
      </c>
      <c r="B46" s="180" t="s">
        <v>157</v>
      </c>
      <c r="C46" s="182">
        <v>16632236.370000001</v>
      </c>
      <c r="D46" s="182">
        <v>6080345.8200000003</v>
      </c>
      <c r="E46" s="181">
        <v>9335550.9700000007</v>
      </c>
      <c r="F46" s="181">
        <f t="shared" si="7"/>
        <v>3255205.1500000004</v>
      </c>
      <c r="G46" s="183">
        <f t="shared" si="5"/>
        <v>1.5353651332285572</v>
      </c>
      <c r="H46" s="153">
        <f t="shared" si="8"/>
        <v>-7296685.4000000004</v>
      </c>
      <c r="I46" s="154">
        <f>E46/C46</f>
        <v>0.56129258641602631</v>
      </c>
      <c r="J46" s="30"/>
      <c r="K46" s="4"/>
      <c r="L46" s="4"/>
      <c r="M46" s="4"/>
      <c r="N46" s="4"/>
    </row>
    <row r="47" spans="1:14" s="5" customFormat="1" ht="31.2" x14ac:dyDescent="0.25">
      <c r="A47" s="204" t="s">
        <v>214</v>
      </c>
      <c r="B47" s="205" t="s">
        <v>200</v>
      </c>
      <c r="C47" s="182">
        <f>SUM(C48:C50)</f>
        <v>80114666.090000004</v>
      </c>
      <c r="D47" s="182">
        <f t="shared" ref="D47:E47" si="9">SUM(D48:D50)</f>
        <v>68609196.090000004</v>
      </c>
      <c r="E47" s="181">
        <f t="shared" si="9"/>
        <v>66424037.649999991</v>
      </c>
      <c r="F47" s="181">
        <f t="shared" si="7"/>
        <v>-2185158.4400000125</v>
      </c>
      <c r="G47" s="183">
        <f>E47/D47</f>
        <v>0.96815064795200967</v>
      </c>
      <c r="H47" s="153">
        <f t="shared" si="8"/>
        <v>-13690628.440000013</v>
      </c>
      <c r="I47" s="154">
        <f>E47/C47</f>
        <v>0.82911208261643254</v>
      </c>
      <c r="J47" s="30"/>
      <c r="K47" s="4"/>
      <c r="L47" s="4"/>
      <c r="M47" s="4"/>
      <c r="N47" s="4"/>
    </row>
    <row r="48" spans="1:14" s="5" customFormat="1" ht="55.5" customHeight="1" x14ac:dyDescent="0.25">
      <c r="A48" s="198" t="s">
        <v>215</v>
      </c>
      <c r="B48" s="206" t="s">
        <v>199</v>
      </c>
      <c r="C48" s="207">
        <v>63372000</v>
      </c>
      <c r="D48" s="176">
        <v>51866530</v>
      </c>
      <c r="E48" s="177">
        <v>44929670.219999991</v>
      </c>
      <c r="F48" s="170">
        <f t="shared" si="7"/>
        <v>-6936859.7800000086</v>
      </c>
      <c r="G48" s="195">
        <f t="shared" si="5"/>
        <v>0.86625556442661567</v>
      </c>
      <c r="H48" s="172">
        <f t="shared" si="8"/>
        <v>-18442329.780000009</v>
      </c>
      <c r="I48" s="173">
        <f>E48/C48</f>
        <v>0.70898299280439292</v>
      </c>
      <c r="J48" s="30"/>
      <c r="K48" s="4"/>
      <c r="L48" s="4"/>
      <c r="M48" s="4"/>
      <c r="N48" s="4"/>
    </row>
    <row r="49" spans="1:14" s="5" customFormat="1" ht="55.5" customHeight="1" x14ac:dyDescent="0.25">
      <c r="A49" s="198" t="s">
        <v>195</v>
      </c>
      <c r="B49" s="206" t="s">
        <v>196</v>
      </c>
      <c r="C49" s="207">
        <v>0</v>
      </c>
      <c r="D49" s="176">
        <v>0</v>
      </c>
      <c r="E49" s="177">
        <v>68808.95</v>
      </c>
      <c r="F49" s="170">
        <f t="shared" si="7"/>
        <v>68808.95</v>
      </c>
      <c r="G49" s="195"/>
      <c r="H49" s="172">
        <f t="shared" si="8"/>
        <v>68808.95</v>
      </c>
      <c r="I49" s="173"/>
      <c r="J49" s="30"/>
      <c r="K49" s="4"/>
      <c r="L49" s="4"/>
      <c r="M49" s="4"/>
      <c r="N49" s="4"/>
    </row>
    <row r="50" spans="1:14" s="5" customFormat="1" ht="48" customHeight="1" x14ac:dyDescent="0.25">
      <c r="A50" s="198" t="s">
        <v>159</v>
      </c>
      <c r="B50" s="206" t="s">
        <v>160</v>
      </c>
      <c r="C50" s="207">
        <v>16742666.09</v>
      </c>
      <c r="D50" s="207">
        <v>16742666.09</v>
      </c>
      <c r="E50" s="207">
        <v>21425558.48</v>
      </c>
      <c r="F50" s="170">
        <f t="shared" si="7"/>
        <v>4682892.3900000006</v>
      </c>
      <c r="G50" s="195"/>
      <c r="H50" s="172">
        <f t="shared" si="8"/>
        <v>4682892.3900000006</v>
      </c>
      <c r="I50" s="173"/>
      <c r="J50" s="30"/>
      <c r="K50" s="4"/>
      <c r="L50" s="4"/>
      <c r="M50" s="4"/>
      <c r="N50" s="4"/>
    </row>
    <row r="51" spans="1:14" s="5" customFormat="1" ht="48" customHeight="1" x14ac:dyDescent="0.25">
      <c r="A51" s="147" t="s">
        <v>216</v>
      </c>
      <c r="B51" s="184" t="s">
        <v>217</v>
      </c>
      <c r="C51" s="182">
        <v>3840000</v>
      </c>
      <c r="D51" s="182">
        <v>3436750</v>
      </c>
      <c r="E51" s="181">
        <v>4609885.3900000006</v>
      </c>
      <c r="F51" s="181">
        <f t="shared" si="7"/>
        <v>1173135.3900000006</v>
      </c>
      <c r="G51" s="183">
        <f>E51/D51</f>
        <v>1.3413502262311778</v>
      </c>
      <c r="H51" s="153">
        <f t="shared" si="8"/>
        <v>769885.3900000006</v>
      </c>
      <c r="I51" s="154">
        <f>E51/C51</f>
        <v>1.2004909869791669</v>
      </c>
      <c r="J51" s="30"/>
      <c r="K51" s="4"/>
      <c r="L51" s="4"/>
      <c r="M51" s="4"/>
      <c r="N51" s="4"/>
    </row>
    <row r="52" spans="1:14" s="5" customFormat="1" ht="33" customHeight="1" x14ac:dyDescent="0.25">
      <c r="A52" s="147" t="s">
        <v>161</v>
      </c>
      <c r="B52" s="184" t="s">
        <v>162</v>
      </c>
      <c r="C52" s="182">
        <v>39604387.840000004</v>
      </c>
      <c r="D52" s="182">
        <v>39604387.840000004</v>
      </c>
      <c r="E52" s="181">
        <v>127224396.34</v>
      </c>
      <c r="F52" s="181">
        <f t="shared" si="7"/>
        <v>87620008.5</v>
      </c>
      <c r="G52" s="183">
        <f t="shared" ref="G52" si="10">E52/D52</f>
        <v>3.2123813364817302</v>
      </c>
      <c r="H52" s="153">
        <f t="shared" si="8"/>
        <v>87620008.5</v>
      </c>
      <c r="I52" s="154">
        <f>E52/C52</f>
        <v>3.2123813364817302</v>
      </c>
      <c r="J52" s="30"/>
      <c r="K52" s="4"/>
      <c r="L52" s="4"/>
      <c r="M52" s="4"/>
      <c r="N52" s="4"/>
    </row>
    <row r="53" spans="1:14" s="5" customFormat="1" ht="31.2" x14ac:dyDescent="0.25">
      <c r="A53" s="185" t="s">
        <v>218</v>
      </c>
      <c r="B53" s="184" t="s">
        <v>163</v>
      </c>
      <c r="C53" s="181">
        <v>0</v>
      </c>
      <c r="D53" s="181">
        <v>0</v>
      </c>
      <c r="E53" s="181">
        <v>115981</v>
      </c>
      <c r="F53" s="181">
        <f t="shared" si="7"/>
        <v>115981</v>
      </c>
      <c r="G53" s="183"/>
      <c r="H53" s="153">
        <f t="shared" si="8"/>
        <v>115981</v>
      </c>
      <c r="I53" s="154"/>
      <c r="J53" s="30"/>
      <c r="K53" s="4"/>
      <c r="L53" s="4"/>
      <c r="M53" s="4"/>
      <c r="N53" s="4"/>
    </row>
    <row r="54" spans="1:14" s="5" customFormat="1" ht="35.25" customHeight="1" x14ac:dyDescent="0.25">
      <c r="A54" s="186"/>
      <c r="B54" s="187" t="s">
        <v>133</v>
      </c>
      <c r="C54" s="188">
        <f>C13+C36</f>
        <v>2610036913.5500002</v>
      </c>
      <c r="D54" s="188">
        <f>D13+D36</f>
        <v>1972693471.1199999</v>
      </c>
      <c r="E54" s="188">
        <f>E13+E36</f>
        <v>2177305251.1200004</v>
      </c>
      <c r="F54" s="189">
        <f t="shared" si="7"/>
        <v>204611780.00000048</v>
      </c>
      <c r="G54" s="190">
        <f>E54/D54</f>
        <v>1.1037220343634189</v>
      </c>
      <c r="H54" s="191">
        <f t="shared" si="8"/>
        <v>-432731662.42999983</v>
      </c>
      <c r="I54" s="190">
        <f>E54/C54</f>
        <v>0.83420477304996166</v>
      </c>
      <c r="J54" s="30"/>
      <c r="K54" s="4"/>
      <c r="L54" s="4"/>
      <c r="M54" s="4"/>
      <c r="N54" s="4"/>
    </row>
    <row r="55" spans="1:14" s="5" customFormat="1" ht="35.25" customHeight="1" x14ac:dyDescent="0.25">
      <c r="A55" s="147" t="s">
        <v>164</v>
      </c>
      <c r="B55" s="184" t="s">
        <v>4</v>
      </c>
      <c r="C55" s="219">
        <f>C56+C61+C62+C63+C64</f>
        <v>2080266937.4900002</v>
      </c>
      <c r="D55" s="219">
        <f t="shared" ref="D55:E55" si="11">D56+D61+D62+D63+D64</f>
        <v>1776156955.76</v>
      </c>
      <c r="E55" s="151">
        <f t="shared" si="11"/>
        <v>1778409257.6800003</v>
      </c>
      <c r="F55" s="181">
        <f>E55-D55</f>
        <v>2252301.9200003147</v>
      </c>
      <c r="G55" s="183">
        <f>E55/D55</f>
        <v>1.0012680759505495</v>
      </c>
      <c r="H55" s="153">
        <f>E55-C55</f>
        <v>-301857679.80999994</v>
      </c>
      <c r="I55" s="154">
        <f>E55/C55</f>
        <v>0.85489473760794654</v>
      </c>
      <c r="J55" s="30"/>
      <c r="K55" s="4"/>
      <c r="L55" s="4"/>
      <c r="M55" s="4"/>
      <c r="N55" s="4"/>
    </row>
    <row r="56" spans="1:14" s="5" customFormat="1" ht="31.2" x14ac:dyDescent="0.25">
      <c r="A56" s="161" t="s">
        <v>23</v>
      </c>
      <c r="B56" s="192" t="s">
        <v>22</v>
      </c>
      <c r="C56" s="151">
        <f>C57+C58+C59+C60</f>
        <v>2114269124.1099999</v>
      </c>
      <c r="D56" s="151">
        <f>D57+D58+D59+D60</f>
        <v>1810159142.3800001</v>
      </c>
      <c r="E56" s="151">
        <f>E57+E58+E59+E60</f>
        <v>1810159142.3800001</v>
      </c>
      <c r="F56" s="181">
        <f t="shared" ref="F56:F65" si="12">E56-D56</f>
        <v>0</v>
      </c>
      <c r="G56" s="183">
        <f t="shared" ref="G56:G65" si="13">E56/D56</f>
        <v>1</v>
      </c>
      <c r="H56" s="153">
        <f t="shared" ref="H56:H65" si="14">E56-C56</f>
        <v>-304109981.72999978</v>
      </c>
      <c r="I56" s="154">
        <f t="shared" ref="I56:I65" si="15">E56/C56</f>
        <v>0.85616306918448015</v>
      </c>
      <c r="J56" s="30"/>
      <c r="K56" s="4"/>
      <c r="L56" s="4"/>
      <c r="M56" s="4"/>
      <c r="N56" s="4"/>
    </row>
    <row r="57" spans="1:14" ht="40.5" customHeight="1" x14ac:dyDescent="0.25">
      <c r="A57" s="193" t="s">
        <v>190</v>
      </c>
      <c r="B57" s="169" t="s">
        <v>191</v>
      </c>
      <c r="C57" s="222">
        <v>246739289.56999999</v>
      </c>
      <c r="D57" s="222">
        <v>244035879.56999999</v>
      </c>
      <c r="E57" s="194">
        <v>244035879.56999999</v>
      </c>
      <c r="F57" s="170">
        <f t="shared" si="12"/>
        <v>0</v>
      </c>
      <c r="G57" s="195">
        <f t="shared" si="13"/>
        <v>1</v>
      </c>
      <c r="H57" s="172">
        <f t="shared" si="14"/>
        <v>-2703410</v>
      </c>
      <c r="I57" s="173">
        <f t="shared" si="15"/>
        <v>0.98904345552460937</v>
      </c>
      <c r="J57" s="30"/>
      <c r="K57" s="1"/>
      <c r="L57" s="1"/>
      <c r="M57" s="1"/>
      <c r="N57" s="1"/>
    </row>
    <row r="58" spans="1:14" ht="33" customHeight="1" x14ac:dyDescent="0.25">
      <c r="A58" s="37" t="s">
        <v>165</v>
      </c>
      <c r="B58" s="196" t="s">
        <v>166</v>
      </c>
      <c r="C58" s="207">
        <v>100462112.77</v>
      </c>
      <c r="D58" s="207">
        <v>55221733.560000002</v>
      </c>
      <c r="E58" s="170">
        <v>55221733.560000002</v>
      </c>
      <c r="F58" s="170">
        <f t="shared" si="12"/>
        <v>0</v>
      </c>
      <c r="G58" s="195">
        <f t="shared" si="13"/>
        <v>1</v>
      </c>
      <c r="H58" s="172">
        <f t="shared" si="14"/>
        <v>-45240379.209999993</v>
      </c>
      <c r="I58" s="173">
        <f t="shared" si="15"/>
        <v>0.54967720703252343</v>
      </c>
      <c r="J58" s="30"/>
      <c r="K58" s="1"/>
      <c r="L58" s="1"/>
      <c r="M58" s="1"/>
      <c r="N58" s="1"/>
    </row>
    <row r="59" spans="1:14" s="3" customFormat="1" ht="36" customHeight="1" x14ac:dyDescent="0.25">
      <c r="A59" s="37" t="s">
        <v>167</v>
      </c>
      <c r="B59" s="196" t="s">
        <v>168</v>
      </c>
      <c r="C59" s="207">
        <v>1748778959.6199999</v>
      </c>
      <c r="D59" s="207">
        <v>1496692450.3099999</v>
      </c>
      <c r="E59" s="170">
        <v>1496692450.3099999</v>
      </c>
      <c r="F59" s="170">
        <f t="shared" si="12"/>
        <v>0</v>
      </c>
      <c r="G59" s="195">
        <f t="shared" si="13"/>
        <v>1</v>
      </c>
      <c r="H59" s="172">
        <f t="shared" si="14"/>
        <v>-252086509.30999994</v>
      </c>
      <c r="I59" s="173">
        <f t="shared" si="15"/>
        <v>0.85584998725923778</v>
      </c>
      <c r="J59" s="30"/>
      <c r="K59" s="9"/>
      <c r="L59" s="9"/>
      <c r="M59" s="9"/>
      <c r="N59" s="9"/>
    </row>
    <row r="60" spans="1:14" s="3" customFormat="1" ht="36" customHeight="1" x14ac:dyDescent="0.25">
      <c r="A60" s="37" t="s">
        <v>10</v>
      </c>
      <c r="B60" s="196" t="s">
        <v>169</v>
      </c>
      <c r="C60" s="207">
        <v>18288762.149999999</v>
      </c>
      <c r="D60" s="207">
        <v>14209078.939999999</v>
      </c>
      <c r="E60" s="170">
        <v>14209078.939999999</v>
      </c>
      <c r="F60" s="170">
        <f t="shared" si="12"/>
        <v>0</v>
      </c>
      <c r="G60" s="195">
        <f t="shared" si="13"/>
        <v>1</v>
      </c>
      <c r="H60" s="172">
        <f t="shared" si="14"/>
        <v>-4079683.209999999</v>
      </c>
      <c r="I60" s="173">
        <f t="shared" si="15"/>
        <v>0.77692950586051557</v>
      </c>
      <c r="J60" s="30"/>
      <c r="K60" s="9"/>
      <c r="L60" s="9"/>
      <c r="M60" s="9"/>
      <c r="N60" s="9"/>
    </row>
    <row r="61" spans="1:14" ht="46.8" x14ac:dyDescent="0.25">
      <c r="A61" s="197" t="s">
        <v>170</v>
      </c>
      <c r="B61" s="175" t="s">
        <v>126</v>
      </c>
      <c r="C61" s="207">
        <v>17880211</v>
      </c>
      <c r="D61" s="207">
        <v>17880211</v>
      </c>
      <c r="E61" s="170">
        <v>17880197.129999999</v>
      </c>
      <c r="F61" s="170">
        <f t="shared" si="12"/>
        <v>-13.870000001043081</v>
      </c>
      <c r="G61" s="195">
        <f t="shared" si="13"/>
        <v>0.99999922428208476</v>
      </c>
      <c r="H61" s="172">
        <f t="shared" si="14"/>
        <v>-13.870000001043081</v>
      </c>
      <c r="I61" s="173">
        <f t="shared" si="15"/>
        <v>0.99999922428208476</v>
      </c>
      <c r="J61" s="30"/>
      <c r="K61" s="1"/>
      <c r="L61" s="1"/>
      <c r="M61" s="1"/>
      <c r="N61" s="1"/>
    </row>
    <row r="62" spans="1:14" ht="62.4" x14ac:dyDescent="0.25">
      <c r="A62" s="198" t="s">
        <v>172</v>
      </c>
      <c r="B62" s="175" t="s">
        <v>128</v>
      </c>
      <c r="C62" s="207">
        <v>17468044.829999998</v>
      </c>
      <c r="D62" s="207">
        <v>17468044.829999998</v>
      </c>
      <c r="E62" s="177">
        <v>18720362.84</v>
      </c>
      <c r="F62" s="170">
        <f>E62-D62</f>
        <v>1252318.0100000016</v>
      </c>
      <c r="G62" s="195">
        <f t="shared" si="13"/>
        <v>1.0716919393204924</v>
      </c>
      <c r="H62" s="172">
        <f>E62-C62</f>
        <v>1252318.0100000016</v>
      </c>
      <c r="I62" s="173">
        <f t="shared" si="15"/>
        <v>1.0716919393204924</v>
      </c>
      <c r="J62" s="30"/>
      <c r="K62" s="1"/>
      <c r="L62" s="1"/>
      <c r="M62" s="1"/>
      <c r="N62" s="1"/>
    </row>
    <row r="63" spans="1:14" ht="81.75" customHeight="1" x14ac:dyDescent="0.25">
      <c r="A63" s="197" t="s">
        <v>171</v>
      </c>
      <c r="B63" s="175" t="s">
        <v>127</v>
      </c>
      <c r="C63" s="207">
        <v>2538147.11</v>
      </c>
      <c r="D63" s="207">
        <v>2538147.11</v>
      </c>
      <c r="E63" s="177">
        <v>3538144.89</v>
      </c>
      <c r="F63" s="170">
        <f t="shared" si="12"/>
        <v>999997.78000000026</v>
      </c>
      <c r="G63" s="195">
        <f t="shared" si="13"/>
        <v>1.393987320931922</v>
      </c>
      <c r="H63" s="172">
        <f t="shared" si="14"/>
        <v>999997.78000000026</v>
      </c>
      <c r="I63" s="173">
        <f t="shared" si="15"/>
        <v>1.393987320931922</v>
      </c>
      <c r="J63" s="30"/>
      <c r="K63" s="1"/>
      <c r="L63" s="1"/>
      <c r="M63" s="1"/>
      <c r="N63" s="1"/>
    </row>
    <row r="64" spans="1:14" ht="69.75" customHeight="1" x14ac:dyDescent="0.25">
      <c r="A64" s="197" t="s">
        <v>173</v>
      </c>
      <c r="B64" s="169" t="s">
        <v>129</v>
      </c>
      <c r="C64" s="207">
        <v>-71888589.560000002</v>
      </c>
      <c r="D64" s="207">
        <v>-71888589.560000002</v>
      </c>
      <c r="E64" s="170">
        <v>-71888589.560000002</v>
      </c>
      <c r="F64" s="170">
        <f>E64-D64</f>
        <v>0</v>
      </c>
      <c r="G64" s="195">
        <f t="shared" si="13"/>
        <v>1</v>
      </c>
      <c r="H64" s="172">
        <f t="shared" si="14"/>
        <v>0</v>
      </c>
      <c r="I64" s="173">
        <f t="shared" si="15"/>
        <v>1</v>
      </c>
      <c r="J64" s="30"/>
      <c r="K64" s="1"/>
      <c r="L64" s="1"/>
      <c r="M64" s="1"/>
      <c r="N64" s="1"/>
    </row>
    <row r="65" spans="1:14" x14ac:dyDescent="0.25">
      <c r="A65" s="243" t="s">
        <v>183</v>
      </c>
      <c r="B65" s="243"/>
      <c r="C65" s="199">
        <f>C54+C55</f>
        <v>4690303851.0400009</v>
      </c>
      <c r="D65" s="199">
        <f>D54+D55</f>
        <v>3748850426.8800001</v>
      </c>
      <c r="E65" s="199">
        <f>E54+E55</f>
        <v>3955714508.8000007</v>
      </c>
      <c r="F65" s="200">
        <f t="shared" si="12"/>
        <v>206864081.92000055</v>
      </c>
      <c r="G65" s="201">
        <f t="shared" si="13"/>
        <v>1.0551806709696243</v>
      </c>
      <c r="H65" s="202">
        <f t="shared" si="14"/>
        <v>-734589342.24000025</v>
      </c>
      <c r="I65" s="203">
        <f t="shared" si="15"/>
        <v>0.84338128923627909</v>
      </c>
      <c r="J65" s="30"/>
      <c r="K65" s="1"/>
      <c r="L65" s="1"/>
      <c r="M65" s="1"/>
      <c r="N65" s="1"/>
    </row>
    <row r="66" spans="1:14" x14ac:dyDescent="0.3">
      <c r="A66" s="246" t="s">
        <v>37</v>
      </c>
      <c r="B66" s="247"/>
      <c r="C66" s="247"/>
      <c r="D66" s="247"/>
      <c r="E66" s="247"/>
      <c r="F66" s="247"/>
      <c r="G66" s="247"/>
      <c r="H66" s="247"/>
      <c r="I66" s="248"/>
      <c r="J66" s="31"/>
      <c r="K66" s="2"/>
      <c r="L66" s="2"/>
      <c r="M66" s="2"/>
      <c r="N66" s="2"/>
    </row>
    <row r="67" spans="1:14" x14ac:dyDescent="0.3">
      <c r="A67" s="101" t="s">
        <v>38</v>
      </c>
      <c r="B67" s="102" t="s">
        <v>39</v>
      </c>
      <c r="C67" s="99">
        <f>SUM(C68:C74)</f>
        <v>855270635.02999997</v>
      </c>
      <c r="D67" s="99">
        <f>SUM(D68:D74)</f>
        <v>597785891.53999996</v>
      </c>
      <c r="E67" s="99">
        <f>SUM(E68:E74)</f>
        <v>590413072.34000003</v>
      </c>
      <c r="F67" s="99">
        <f>D67-E67</f>
        <v>7372819.1999999285</v>
      </c>
      <c r="G67" s="100">
        <f>E67/D67</f>
        <v>0.9876664549894173</v>
      </c>
      <c r="H67" s="99">
        <f>C67-E67</f>
        <v>264857562.68999994</v>
      </c>
      <c r="I67" s="100">
        <f>E67/C67</f>
        <v>0.69032309558867333</v>
      </c>
      <c r="J67" s="31"/>
      <c r="K67" s="2"/>
      <c r="L67" s="2"/>
      <c r="M67" s="2"/>
      <c r="N67" s="2"/>
    </row>
    <row r="68" spans="1:14" ht="62.4" x14ac:dyDescent="0.3">
      <c r="A68" s="37" t="s">
        <v>219</v>
      </c>
      <c r="B68" s="103" t="s">
        <v>40</v>
      </c>
      <c r="C68" s="213">
        <v>8254050</v>
      </c>
      <c r="D68" s="140">
        <v>5446958.5</v>
      </c>
      <c r="E68" s="213">
        <v>5443064.5800000001</v>
      </c>
      <c r="F68" s="40">
        <f t="shared" ref="F68:F118" si="16">D68-E68</f>
        <v>3893.9199999999255</v>
      </c>
      <c r="G68" s="142">
        <f t="shared" ref="G68:G121" si="17">E68/D68</f>
        <v>0.99928512031072025</v>
      </c>
      <c r="H68" s="40">
        <f t="shared" ref="H68:H119" si="18">C68-E68</f>
        <v>2810985.42</v>
      </c>
      <c r="I68" s="142">
        <f t="shared" ref="I68:I121" si="19">E68/C68</f>
        <v>0.6594416777218457</v>
      </c>
      <c r="J68" s="31"/>
      <c r="K68" s="2"/>
      <c r="L68" s="2"/>
      <c r="M68" s="2"/>
      <c r="N68" s="2"/>
    </row>
    <row r="69" spans="1:14" ht="62.4" x14ac:dyDescent="0.3">
      <c r="A69" s="37" t="s">
        <v>220</v>
      </c>
      <c r="B69" s="103" t="s">
        <v>41</v>
      </c>
      <c r="C69" s="213">
        <v>4178564.08</v>
      </c>
      <c r="D69" s="140">
        <v>2745780</v>
      </c>
      <c r="E69" s="213">
        <v>2731495.14</v>
      </c>
      <c r="F69" s="40">
        <f t="shared" si="16"/>
        <v>14284.85999999987</v>
      </c>
      <c r="G69" s="142">
        <f t="shared" si="17"/>
        <v>0.99479752201560212</v>
      </c>
      <c r="H69" s="40">
        <f t="shared" si="18"/>
        <v>1447068.94</v>
      </c>
      <c r="I69" s="142">
        <f t="shared" si="19"/>
        <v>0.65369229421988428</v>
      </c>
      <c r="J69" s="31" t="s">
        <v>130</v>
      </c>
      <c r="K69" s="2"/>
      <c r="L69" s="2"/>
      <c r="M69" s="2"/>
      <c r="N69" s="2"/>
    </row>
    <row r="70" spans="1:14" ht="78" x14ac:dyDescent="0.3">
      <c r="A70" s="42" t="s">
        <v>221</v>
      </c>
      <c r="B70" s="110" t="s">
        <v>42</v>
      </c>
      <c r="C70" s="213">
        <v>71926921.480000004</v>
      </c>
      <c r="D70" s="140">
        <v>48160795.730000004</v>
      </c>
      <c r="E70" s="213">
        <v>47082495.280000001</v>
      </c>
      <c r="F70" s="40">
        <f t="shared" si="16"/>
        <v>1078300.450000003</v>
      </c>
      <c r="G70" s="142">
        <f t="shared" si="17"/>
        <v>0.9776104104250023</v>
      </c>
      <c r="H70" s="40">
        <f t="shared" si="18"/>
        <v>24844426.200000003</v>
      </c>
      <c r="I70" s="142">
        <f t="shared" si="19"/>
        <v>0.65458793885807776</v>
      </c>
      <c r="J70" s="27"/>
      <c r="K70" s="1"/>
      <c r="L70" s="1"/>
      <c r="M70" s="1"/>
      <c r="N70" s="1"/>
    </row>
    <row r="71" spans="1:14" ht="62.4" x14ac:dyDescent="0.3">
      <c r="A71" s="43" t="s">
        <v>222</v>
      </c>
      <c r="B71" s="103" t="s">
        <v>43</v>
      </c>
      <c r="C71" s="213">
        <v>45267723.509999998</v>
      </c>
      <c r="D71" s="140">
        <v>34905210.219999999</v>
      </c>
      <c r="E71" s="213">
        <v>34086316.579999998</v>
      </c>
      <c r="F71" s="40">
        <f t="shared" si="16"/>
        <v>818893.6400000006</v>
      </c>
      <c r="G71" s="142">
        <f t="shared" si="17"/>
        <v>0.97653950127105116</v>
      </c>
      <c r="H71" s="40">
        <f t="shared" si="18"/>
        <v>11181406.93</v>
      </c>
      <c r="I71" s="142">
        <f t="shared" si="19"/>
        <v>0.75299383174128609</v>
      </c>
      <c r="J71" s="27"/>
      <c r="K71" s="1"/>
      <c r="L71" s="1"/>
      <c r="M71" s="1"/>
      <c r="N71" s="1"/>
    </row>
    <row r="72" spans="1:14" x14ac:dyDescent="0.3">
      <c r="A72" s="125" t="s">
        <v>188</v>
      </c>
      <c r="B72" s="103" t="s">
        <v>187</v>
      </c>
      <c r="C72" s="213">
        <v>7089936</v>
      </c>
      <c r="D72" s="140">
        <v>7089936</v>
      </c>
      <c r="E72" s="213">
        <v>7089936</v>
      </c>
      <c r="F72" s="40">
        <f t="shared" si="16"/>
        <v>0</v>
      </c>
      <c r="G72" s="142"/>
      <c r="H72" s="40">
        <f t="shared" si="18"/>
        <v>0</v>
      </c>
      <c r="I72" s="142">
        <f t="shared" si="19"/>
        <v>1</v>
      </c>
      <c r="J72" s="27"/>
      <c r="K72" s="1"/>
      <c r="L72" s="1"/>
      <c r="M72" s="1"/>
      <c r="N72" s="1"/>
    </row>
    <row r="73" spans="1:14" x14ac:dyDescent="0.3">
      <c r="A73" s="44" t="s">
        <v>44</v>
      </c>
      <c r="B73" s="103" t="s">
        <v>45</v>
      </c>
      <c r="C73" s="213">
        <v>11816054.119999999</v>
      </c>
      <c r="D73" s="140">
        <v>0</v>
      </c>
      <c r="E73" s="213"/>
      <c r="F73" s="40">
        <f t="shared" si="16"/>
        <v>0</v>
      </c>
      <c r="G73" s="142"/>
      <c r="H73" s="40">
        <f t="shared" si="18"/>
        <v>11816054.119999999</v>
      </c>
      <c r="I73" s="142">
        <f t="shared" si="19"/>
        <v>0</v>
      </c>
      <c r="J73" s="27"/>
      <c r="K73" s="1"/>
      <c r="L73" s="1"/>
      <c r="M73" s="1"/>
      <c r="N73" s="1"/>
    </row>
    <row r="74" spans="1:14" x14ac:dyDescent="0.3">
      <c r="A74" s="44" t="s">
        <v>46</v>
      </c>
      <c r="B74" s="103" t="s">
        <v>47</v>
      </c>
      <c r="C74" s="213">
        <v>706737385.84000003</v>
      </c>
      <c r="D74" s="140">
        <v>499437211.08999997</v>
      </c>
      <c r="E74" s="213">
        <v>493979764.75999999</v>
      </c>
      <c r="F74" s="40">
        <f t="shared" si="16"/>
        <v>5457446.3299999833</v>
      </c>
      <c r="G74" s="142">
        <f t="shared" si="17"/>
        <v>0.98907280793497676</v>
      </c>
      <c r="H74" s="40">
        <f t="shared" si="18"/>
        <v>212757621.08000004</v>
      </c>
      <c r="I74" s="142">
        <f t="shared" si="19"/>
        <v>0.69895802126397377</v>
      </c>
      <c r="J74" s="27"/>
      <c r="K74" s="1"/>
      <c r="L74" s="1"/>
      <c r="M74" s="1"/>
      <c r="N74" s="1"/>
    </row>
    <row r="75" spans="1:14" ht="31.2" x14ac:dyDescent="0.3">
      <c r="A75" s="97" t="s">
        <v>49</v>
      </c>
      <c r="B75" s="102" t="s">
        <v>50</v>
      </c>
      <c r="C75" s="98">
        <f>C76</f>
        <v>19199233</v>
      </c>
      <c r="D75" s="98">
        <f t="shared" ref="D75:E75" si="20">D76</f>
        <v>16515496.99</v>
      </c>
      <c r="E75" s="98">
        <f t="shared" si="20"/>
        <v>14243361.75</v>
      </c>
      <c r="F75" s="99">
        <f t="shared" si="16"/>
        <v>2272135.2400000002</v>
      </c>
      <c r="G75" s="100">
        <f t="shared" si="17"/>
        <v>0.86242404685879215</v>
      </c>
      <c r="H75" s="99">
        <f t="shared" si="18"/>
        <v>4955871.25</v>
      </c>
      <c r="I75" s="100">
        <f t="shared" si="19"/>
        <v>0.74187139402912605</v>
      </c>
      <c r="J75" s="27"/>
      <c r="K75" s="1"/>
      <c r="L75" s="1"/>
      <c r="M75" s="1"/>
      <c r="N75" s="1"/>
    </row>
    <row r="76" spans="1:14" ht="46.8" x14ac:dyDescent="0.3">
      <c r="A76" s="45" t="s">
        <v>194</v>
      </c>
      <c r="B76" s="103" t="s">
        <v>193</v>
      </c>
      <c r="C76" s="213">
        <v>19199233</v>
      </c>
      <c r="D76" s="140">
        <v>16515496.99</v>
      </c>
      <c r="E76" s="213">
        <v>14243361.75</v>
      </c>
      <c r="F76" s="38">
        <f t="shared" si="16"/>
        <v>2272135.2400000002</v>
      </c>
      <c r="G76" s="39">
        <f t="shared" si="17"/>
        <v>0.86242404685879215</v>
      </c>
      <c r="H76" s="40">
        <f t="shared" si="18"/>
        <v>4955871.25</v>
      </c>
      <c r="I76" s="41">
        <f>E76/C76</f>
        <v>0.74187139402912605</v>
      </c>
      <c r="J76" s="27"/>
      <c r="K76" s="1"/>
      <c r="L76" s="1"/>
      <c r="M76" s="1"/>
      <c r="N76" s="1"/>
    </row>
    <row r="77" spans="1:14" x14ac:dyDescent="0.3">
      <c r="A77" s="97" t="s">
        <v>51</v>
      </c>
      <c r="B77" s="102" t="s">
        <v>52</v>
      </c>
      <c r="C77" s="95">
        <f>C78+C79+C81+C82+C83</f>
        <v>511938823.83999997</v>
      </c>
      <c r="D77" s="95">
        <f t="shared" ref="D77:E77" si="21">D78+D79+D81+D82+D83</f>
        <v>376535287.77000004</v>
      </c>
      <c r="E77" s="95">
        <f t="shared" si="21"/>
        <v>351122397.16999996</v>
      </c>
      <c r="F77" s="99">
        <f t="shared" si="16"/>
        <v>25412890.600000083</v>
      </c>
      <c r="G77" s="100">
        <f t="shared" si="17"/>
        <v>0.93250860828873205</v>
      </c>
      <c r="H77" s="99">
        <f t="shared" si="18"/>
        <v>160816426.67000002</v>
      </c>
      <c r="I77" s="100">
        <f t="shared" si="19"/>
        <v>0.68586788268228482</v>
      </c>
      <c r="J77" s="27"/>
      <c r="K77" s="1"/>
      <c r="L77" s="1"/>
      <c r="M77" s="1"/>
      <c r="N77" s="1"/>
    </row>
    <row r="78" spans="1:14" x14ac:dyDescent="0.3">
      <c r="A78" s="47" t="s">
        <v>53</v>
      </c>
      <c r="B78" s="103" t="s">
        <v>54</v>
      </c>
      <c r="C78" s="213">
        <v>970755.35</v>
      </c>
      <c r="D78" s="140">
        <v>575950.08000000007</v>
      </c>
      <c r="E78" s="213">
        <v>575666.06999999995</v>
      </c>
      <c r="F78" s="38">
        <f t="shared" si="16"/>
        <v>284.01000000012573</v>
      </c>
      <c r="G78" s="39">
        <f t="shared" si="17"/>
        <v>0.99950688434664314</v>
      </c>
      <c r="H78" s="40">
        <f t="shared" si="18"/>
        <v>395089.28</v>
      </c>
      <c r="I78" s="41">
        <f t="shared" si="19"/>
        <v>0.5930083928973453</v>
      </c>
      <c r="J78" s="27"/>
      <c r="K78" s="1"/>
      <c r="L78" s="1"/>
      <c r="M78" s="1"/>
      <c r="N78" s="1"/>
    </row>
    <row r="79" spans="1:14" x14ac:dyDescent="0.3">
      <c r="A79" s="47" t="s">
        <v>55</v>
      </c>
      <c r="B79" s="103" t="s">
        <v>56</v>
      </c>
      <c r="C79" s="213">
        <v>251663393.55000001</v>
      </c>
      <c r="D79" s="140">
        <v>201492193.13999999</v>
      </c>
      <c r="E79" s="213">
        <v>196871953.99000001</v>
      </c>
      <c r="F79" s="38">
        <f t="shared" si="16"/>
        <v>4620239.1499999762</v>
      </c>
      <c r="G79" s="39">
        <f t="shared" si="17"/>
        <v>0.97706988505113068</v>
      </c>
      <c r="H79" s="40">
        <f t="shared" si="18"/>
        <v>54791439.560000002</v>
      </c>
      <c r="I79" s="41">
        <f t="shared" si="19"/>
        <v>0.78228283904502727</v>
      </c>
      <c r="J79" s="27"/>
      <c r="K79" s="1"/>
      <c r="L79" s="1"/>
      <c r="M79" s="1"/>
      <c r="N79" s="1"/>
    </row>
    <row r="80" spans="1:14" x14ac:dyDescent="0.3">
      <c r="A80" s="244" t="s">
        <v>48</v>
      </c>
      <c r="B80" s="245"/>
      <c r="C80" s="81">
        <v>4916117.3499999996</v>
      </c>
      <c r="D80" s="77">
        <v>4916117.3499999996</v>
      </c>
      <c r="E80" s="81">
        <v>4916117.3499999996</v>
      </c>
      <c r="F80" s="79">
        <f t="shared" si="16"/>
        <v>0</v>
      </c>
      <c r="G80" s="80">
        <f>E80/D80</f>
        <v>1</v>
      </c>
      <c r="H80" s="79">
        <f t="shared" si="18"/>
        <v>0</v>
      </c>
      <c r="I80" s="80">
        <f t="shared" si="19"/>
        <v>1</v>
      </c>
      <c r="J80" s="27"/>
      <c r="K80" s="1"/>
      <c r="L80" s="1"/>
      <c r="M80" s="1"/>
      <c r="N80" s="1"/>
    </row>
    <row r="81" spans="1:14" x14ac:dyDescent="0.3">
      <c r="A81" s="48" t="s">
        <v>57</v>
      </c>
      <c r="B81" s="109" t="s">
        <v>58</v>
      </c>
      <c r="C81" s="213">
        <v>19720000</v>
      </c>
      <c r="D81" s="141">
        <v>14756000</v>
      </c>
      <c r="E81" s="213">
        <v>3900000</v>
      </c>
      <c r="F81" s="38">
        <f>D81-E81</f>
        <v>10856000</v>
      </c>
      <c r="G81" s="39">
        <f t="shared" si="17"/>
        <v>0.26429926809433452</v>
      </c>
      <c r="H81" s="40">
        <f t="shared" si="18"/>
        <v>15820000</v>
      </c>
      <c r="I81" s="41">
        <f t="shared" si="19"/>
        <v>0.19776876267748478</v>
      </c>
      <c r="J81" s="27"/>
      <c r="K81" s="1"/>
      <c r="L81" s="1"/>
      <c r="M81" s="1"/>
      <c r="N81" s="1"/>
    </row>
    <row r="82" spans="1:14" x14ac:dyDescent="0.3">
      <c r="A82" s="44" t="s">
        <v>59</v>
      </c>
      <c r="B82" s="103" t="s">
        <v>60</v>
      </c>
      <c r="C82" s="213">
        <v>151422845.02000001</v>
      </c>
      <c r="D82" s="140">
        <v>71549314.629999995</v>
      </c>
      <c r="E82" s="213">
        <v>68707146.209999993</v>
      </c>
      <c r="F82" s="38">
        <f t="shared" si="16"/>
        <v>2842168.4200000018</v>
      </c>
      <c r="G82" s="39">
        <f t="shared" si="17"/>
        <v>0.96027679042493153</v>
      </c>
      <c r="H82" s="40">
        <f t="shared" si="18"/>
        <v>82715698.810000017</v>
      </c>
      <c r="I82" s="41">
        <f t="shared" si="19"/>
        <v>0.45374359596086783</v>
      </c>
      <c r="J82" s="27"/>
      <c r="K82" s="1"/>
      <c r="L82" s="1"/>
      <c r="M82" s="1"/>
      <c r="N82" s="1"/>
    </row>
    <row r="83" spans="1:14" ht="21.75" customHeight="1" x14ac:dyDescent="0.3">
      <c r="A83" s="47" t="s">
        <v>61</v>
      </c>
      <c r="B83" s="103" t="s">
        <v>62</v>
      </c>
      <c r="C83" s="213">
        <v>88161829.920000002</v>
      </c>
      <c r="D83" s="141">
        <v>88161829.920000002</v>
      </c>
      <c r="E83" s="213">
        <v>81067630.900000006</v>
      </c>
      <c r="F83" s="38">
        <f t="shared" si="16"/>
        <v>7094199.0199999958</v>
      </c>
      <c r="G83" s="39">
        <f t="shared" si="17"/>
        <v>0.9195320806471754</v>
      </c>
      <c r="H83" s="40">
        <f t="shared" si="18"/>
        <v>7094199.0199999958</v>
      </c>
      <c r="I83" s="41">
        <f t="shared" si="19"/>
        <v>0.9195320806471754</v>
      </c>
      <c r="J83" s="27"/>
      <c r="K83" s="1"/>
      <c r="L83" s="1"/>
      <c r="M83" s="1"/>
      <c r="N83" s="1"/>
    </row>
    <row r="84" spans="1:14" x14ac:dyDescent="0.3">
      <c r="A84" s="97" t="s">
        <v>63</v>
      </c>
      <c r="B84" s="102" t="s">
        <v>64</v>
      </c>
      <c r="C84" s="95">
        <f>C85</f>
        <v>12617396.949999999</v>
      </c>
      <c r="D84" s="95">
        <f>D85</f>
        <v>174268.62</v>
      </c>
      <c r="E84" s="95">
        <f>E85</f>
        <v>174268.62</v>
      </c>
      <c r="F84" s="99">
        <f t="shared" si="16"/>
        <v>0</v>
      </c>
      <c r="G84" s="100">
        <f t="shared" si="17"/>
        <v>1</v>
      </c>
      <c r="H84" s="99">
        <f t="shared" si="18"/>
        <v>12443128.33</v>
      </c>
      <c r="I84" s="100">
        <v>0</v>
      </c>
      <c r="J84" s="27"/>
      <c r="K84" s="1"/>
      <c r="L84" s="1"/>
      <c r="M84" s="1"/>
      <c r="N84" s="1"/>
    </row>
    <row r="85" spans="1:14" x14ac:dyDescent="0.3">
      <c r="A85" s="44" t="s">
        <v>65</v>
      </c>
      <c r="B85" s="103" t="s">
        <v>66</v>
      </c>
      <c r="C85" s="208">
        <v>12617396.949999999</v>
      </c>
      <c r="D85" s="70">
        <v>174268.62</v>
      </c>
      <c r="E85" s="213">
        <v>174268.62</v>
      </c>
      <c r="F85" s="38">
        <f t="shared" si="16"/>
        <v>0</v>
      </c>
      <c r="G85" s="39">
        <f t="shared" si="17"/>
        <v>1</v>
      </c>
      <c r="H85" s="40">
        <f t="shared" si="18"/>
        <v>12443128.33</v>
      </c>
      <c r="I85" s="41">
        <f>E85/C85</f>
        <v>1.3811772799935569E-2</v>
      </c>
      <c r="J85" s="27"/>
      <c r="K85" s="1"/>
      <c r="L85" s="1"/>
      <c r="M85" s="1"/>
      <c r="N85" s="1"/>
    </row>
    <row r="86" spans="1:14" x14ac:dyDescent="0.3">
      <c r="A86" s="137" t="s">
        <v>67</v>
      </c>
      <c r="B86" s="138" t="s">
        <v>68</v>
      </c>
      <c r="C86" s="98">
        <f t="shared" ref="C86:H86" si="22">C87+C88</f>
        <v>18677135.25</v>
      </c>
      <c r="D86" s="98">
        <f t="shared" si="22"/>
        <v>1259068.8999999999</v>
      </c>
      <c r="E86" s="98">
        <f t="shared" si="22"/>
        <v>1259068.8999999999</v>
      </c>
      <c r="F86" s="139">
        <f t="shared" si="22"/>
        <v>0</v>
      </c>
      <c r="G86" s="100">
        <f t="shared" si="17"/>
        <v>1</v>
      </c>
      <c r="H86" s="139">
        <f t="shared" si="22"/>
        <v>17418066.350000001</v>
      </c>
      <c r="I86" s="100">
        <f t="shared" si="19"/>
        <v>6.7412313673747157E-2</v>
      </c>
      <c r="J86" s="27"/>
      <c r="K86" s="1"/>
      <c r="L86" s="1"/>
      <c r="M86" s="1"/>
      <c r="N86" s="1"/>
    </row>
    <row r="87" spans="1:14" hidden="1" x14ac:dyDescent="0.3">
      <c r="A87" s="48" t="s">
        <v>69</v>
      </c>
      <c r="B87" s="109" t="s">
        <v>70</v>
      </c>
      <c r="C87" s="21"/>
      <c r="D87" s="70"/>
      <c r="E87" s="21"/>
      <c r="F87" s="38">
        <f t="shared" si="16"/>
        <v>0</v>
      </c>
      <c r="G87" s="39"/>
      <c r="H87" s="40">
        <f t="shared" si="18"/>
        <v>0</v>
      </c>
      <c r="I87" s="41"/>
      <c r="J87" s="27"/>
      <c r="K87" s="1"/>
      <c r="L87" s="1"/>
      <c r="M87" s="1"/>
      <c r="N87" s="1"/>
    </row>
    <row r="88" spans="1:14" ht="29.25" customHeight="1" x14ac:dyDescent="0.3">
      <c r="A88" s="67" t="s">
        <v>131</v>
      </c>
      <c r="B88" s="109" t="s">
        <v>124</v>
      </c>
      <c r="C88" s="213">
        <v>18677135.25</v>
      </c>
      <c r="D88" s="141">
        <v>1259068.8999999999</v>
      </c>
      <c r="E88" s="213">
        <v>1259068.8999999999</v>
      </c>
      <c r="F88" s="38">
        <f t="shared" si="16"/>
        <v>0</v>
      </c>
      <c r="G88" s="39">
        <f t="shared" si="17"/>
        <v>1</v>
      </c>
      <c r="H88" s="40">
        <f t="shared" si="18"/>
        <v>17418066.350000001</v>
      </c>
      <c r="I88" s="41">
        <f t="shared" si="19"/>
        <v>6.7412313673747157E-2</v>
      </c>
      <c r="J88" s="27"/>
      <c r="K88" s="1"/>
      <c r="L88" s="1"/>
      <c r="M88" s="1"/>
      <c r="N88" s="1"/>
    </row>
    <row r="89" spans="1:14" s="215" customFormat="1" ht="23.25" customHeight="1" x14ac:dyDescent="0.3">
      <c r="A89" s="244" t="s">
        <v>48</v>
      </c>
      <c r="B89" s="245"/>
      <c r="C89" s="81">
        <v>6802367.4000000004</v>
      </c>
      <c r="D89" s="77">
        <v>0</v>
      </c>
      <c r="E89" s="81">
        <v>0</v>
      </c>
      <c r="F89" s="79">
        <f t="shared" ref="F89" si="23">D89-E89</f>
        <v>0</v>
      </c>
      <c r="G89" s="80" t="e">
        <f>E89/D89</f>
        <v>#DIV/0!</v>
      </c>
      <c r="H89" s="79">
        <f t="shared" ref="H89" si="24">C89-E89</f>
        <v>6802367.4000000004</v>
      </c>
      <c r="I89" s="80">
        <f t="shared" ref="I89" si="25">E89/C89</f>
        <v>0</v>
      </c>
      <c r="J89" s="27"/>
      <c r="K89" s="1"/>
      <c r="L89" s="1"/>
      <c r="M89" s="1"/>
      <c r="N89" s="1"/>
    </row>
    <row r="90" spans="1:14" x14ac:dyDescent="0.3">
      <c r="A90" s="97" t="s">
        <v>71</v>
      </c>
      <c r="B90" s="102" t="s">
        <v>72</v>
      </c>
      <c r="C90" s="95">
        <f>C91+C92+C93+C94+C95</f>
        <v>2803691424.9599996</v>
      </c>
      <c r="D90" s="95">
        <f>D91+D92+D93+D94+D95</f>
        <v>1992442304.5999999</v>
      </c>
      <c r="E90" s="95">
        <f>E91+E92+E93+E94+E95</f>
        <v>1895390699.2500002</v>
      </c>
      <c r="F90" s="99">
        <f t="shared" si="16"/>
        <v>97051605.349999666</v>
      </c>
      <c r="G90" s="100">
        <f t="shared" si="17"/>
        <v>0.95129013014533259</v>
      </c>
      <c r="H90" s="99">
        <f t="shared" si="18"/>
        <v>908300725.70999932</v>
      </c>
      <c r="I90" s="100">
        <f t="shared" si="19"/>
        <v>0.67603398946695492</v>
      </c>
      <c r="J90" s="27"/>
      <c r="K90" s="1"/>
      <c r="L90" s="1"/>
      <c r="M90" s="1"/>
      <c r="N90" s="1"/>
    </row>
    <row r="91" spans="1:14" x14ac:dyDescent="0.3">
      <c r="A91" s="47" t="s">
        <v>73</v>
      </c>
      <c r="B91" s="103" t="s">
        <v>74</v>
      </c>
      <c r="C91" s="213">
        <v>809008627.15999997</v>
      </c>
      <c r="D91" s="126">
        <v>538133841</v>
      </c>
      <c r="E91" s="213">
        <v>534438208.56999999</v>
      </c>
      <c r="F91" s="38">
        <f t="shared" si="16"/>
        <v>3695632.4300000072</v>
      </c>
      <c r="G91" s="39">
        <f>E91/D91</f>
        <v>0.99313250320193114</v>
      </c>
      <c r="H91" s="40">
        <f t="shared" si="18"/>
        <v>274570418.58999997</v>
      </c>
      <c r="I91" s="41">
        <f t="shared" si="19"/>
        <v>0.66060878787674859</v>
      </c>
      <c r="J91" s="27"/>
      <c r="K91" s="1"/>
      <c r="L91" s="1"/>
      <c r="M91" s="1"/>
      <c r="N91" s="1"/>
    </row>
    <row r="92" spans="1:14" x14ac:dyDescent="0.3">
      <c r="A92" s="47" t="s">
        <v>75</v>
      </c>
      <c r="B92" s="103" t="s">
        <v>76</v>
      </c>
      <c r="C92" s="213">
        <v>1401913137.79</v>
      </c>
      <c r="D92" s="126">
        <v>1065995830.53</v>
      </c>
      <c r="E92" s="213">
        <v>1061358526.34</v>
      </c>
      <c r="F92" s="38">
        <f t="shared" si="16"/>
        <v>4637304.189999938</v>
      </c>
      <c r="G92" s="39">
        <f t="shared" si="17"/>
        <v>0.99564979143708809</v>
      </c>
      <c r="H92" s="40">
        <f t="shared" si="18"/>
        <v>340554611.44999993</v>
      </c>
      <c r="I92" s="41">
        <f t="shared" si="19"/>
        <v>0.75707866466901363</v>
      </c>
      <c r="J92" s="27"/>
      <c r="K92" s="1"/>
      <c r="L92" s="1"/>
      <c r="M92" s="1"/>
      <c r="N92" s="1"/>
    </row>
    <row r="93" spans="1:14" x14ac:dyDescent="0.3">
      <c r="A93" s="47" t="s">
        <v>77</v>
      </c>
      <c r="B93" s="103" t="s">
        <v>78</v>
      </c>
      <c r="C93" s="213">
        <v>407887260.38999999</v>
      </c>
      <c r="D93" s="126">
        <v>250373355.27000001</v>
      </c>
      <c r="E93" s="213">
        <v>162428523.21000001</v>
      </c>
      <c r="F93" s="38">
        <f>D93-E93</f>
        <v>87944832.060000002</v>
      </c>
      <c r="G93" s="39">
        <f>E93/D93</f>
        <v>0.64874524301852643</v>
      </c>
      <c r="H93" s="40">
        <f>C93-E93</f>
        <v>245458737.17999998</v>
      </c>
      <c r="I93" s="41">
        <f>E93/C93</f>
        <v>0.39821916245850519</v>
      </c>
      <c r="J93" s="27"/>
      <c r="K93" s="1"/>
      <c r="L93" s="1"/>
      <c r="M93" s="1"/>
      <c r="N93" s="1"/>
    </row>
    <row r="94" spans="1:14" x14ac:dyDescent="0.3">
      <c r="A94" s="47" t="s">
        <v>223</v>
      </c>
      <c r="B94" s="103" t="s">
        <v>79</v>
      </c>
      <c r="C94" s="213">
        <v>33506777.190000001</v>
      </c>
      <c r="D94" s="126">
        <v>18894003.850000001</v>
      </c>
      <c r="E94" s="213">
        <v>18487232.18</v>
      </c>
      <c r="F94" s="38">
        <f t="shared" si="16"/>
        <v>406771.67000000179</v>
      </c>
      <c r="G94" s="39">
        <f t="shared" si="17"/>
        <v>0.978470859155668</v>
      </c>
      <c r="H94" s="40">
        <f t="shared" si="18"/>
        <v>15019545.010000002</v>
      </c>
      <c r="I94" s="41">
        <f t="shared" si="19"/>
        <v>0.55174605648189468</v>
      </c>
      <c r="J94" s="27"/>
      <c r="K94" s="1"/>
      <c r="L94" s="1"/>
      <c r="M94" s="1"/>
      <c r="N94" s="1"/>
    </row>
    <row r="95" spans="1:14" x14ac:dyDescent="0.3">
      <c r="A95" s="47" t="s">
        <v>80</v>
      </c>
      <c r="B95" s="103" t="s">
        <v>81</v>
      </c>
      <c r="C95" s="213">
        <v>151375622.43000001</v>
      </c>
      <c r="D95" s="140">
        <v>119045273.95</v>
      </c>
      <c r="E95" s="213">
        <v>118678208.95</v>
      </c>
      <c r="F95" s="38">
        <f t="shared" si="16"/>
        <v>367065</v>
      </c>
      <c r="G95" s="39">
        <f t="shared" si="17"/>
        <v>0.99691659326052562</v>
      </c>
      <c r="H95" s="40">
        <f t="shared" si="18"/>
        <v>32697413.480000004</v>
      </c>
      <c r="I95" s="41">
        <f t="shared" si="19"/>
        <v>0.78399815667070083</v>
      </c>
      <c r="J95" s="27"/>
      <c r="K95" s="1"/>
      <c r="L95" s="1"/>
      <c r="M95" s="1"/>
      <c r="N95" s="1"/>
    </row>
    <row r="96" spans="1:14" x14ac:dyDescent="0.3">
      <c r="A96" s="97" t="s">
        <v>224</v>
      </c>
      <c r="B96" s="102" t="s">
        <v>82</v>
      </c>
      <c r="C96" s="95">
        <f>C97+C98</f>
        <v>148026255.97</v>
      </c>
      <c r="D96" s="95">
        <f>D97+D98</f>
        <v>108052005.77</v>
      </c>
      <c r="E96" s="95">
        <f>E97+E98</f>
        <v>106795083.75</v>
      </c>
      <c r="F96" s="99">
        <f t="shared" si="16"/>
        <v>1256922.0199999958</v>
      </c>
      <c r="G96" s="100">
        <f t="shared" si="17"/>
        <v>0.98836743463443444</v>
      </c>
      <c r="H96" s="99">
        <f t="shared" si="18"/>
        <v>41231172.219999999</v>
      </c>
      <c r="I96" s="100">
        <f t="shared" si="19"/>
        <v>0.72146041288542628</v>
      </c>
      <c r="J96" s="27"/>
      <c r="K96" s="1"/>
      <c r="L96" s="1"/>
      <c r="M96" s="1"/>
      <c r="N96" s="1"/>
    </row>
    <row r="97" spans="1:14" x14ac:dyDescent="0.3">
      <c r="A97" s="47" t="s">
        <v>83</v>
      </c>
      <c r="B97" s="103" t="s">
        <v>84</v>
      </c>
      <c r="C97" s="213">
        <v>117436974.95</v>
      </c>
      <c r="D97" s="126">
        <v>84067179.599999994</v>
      </c>
      <c r="E97" s="213">
        <v>83026242.569999993</v>
      </c>
      <c r="F97" s="38">
        <f t="shared" si="16"/>
        <v>1040937.0300000012</v>
      </c>
      <c r="G97" s="39">
        <f t="shared" si="17"/>
        <v>0.9876177952566878</v>
      </c>
      <c r="H97" s="40">
        <f t="shared" si="18"/>
        <v>34410732.38000001</v>
      </c>
      <c r="I97" s="41">
        <f t="shared" si="19"/>
        <v>0.70698553505273165</v>
      </c>
      <c r="J97" s="27"/>
      <c r="K97" s="1"/>
      <c r="L97" s="1"/>
      <c r="M97" s="1"/>
      <c r="N97" s="1"/>
    </row>
    <row r="98" spans="1:14" x14ac:dyDescent="0.3">
      <c r="A98" s="45" t="s">
        <v>225</v>
      </c>
      <c r="B98" s="103" t="s">
        <v>85</v>
      </c>
      <c r="C98" s="213">
        <v>30589281.02</v>
      </c>
      <c r="D98" s="126">
        <v>23984826.170000002</v>
      </c>
      <c r="E98" s="213">
        <v>23768841.18</v>
      </c>
      <c r="F98" s="38">
        <f t="shared" si="16"/>
        <v>215984.99000000209</v>
      </c>
      <c r="G98" s="39">
        <f t="shared" si="17"/>
        <v>0.99099493202622602</v>
      </c>
      <c r="H98" s="40">
        <f t="shared" si="18"/>
        <v>6820439.8399999999</v>
      </c>
      <c r="I98" s="41">
        <f t="shared" si="19"/>
        <v>0.77703170481383221</v>
      </c>
      <c r="J98" s="27"/>
      <c r="K98" s="1"/>
      <c r="L98" s="1"/>
      <c r="M98" s="1"/>
      <c r="N98" s="1"/>
    </row>
    <row r="99" spans="1:14" x14ac:dyDescent="0.3">
      <c r="A99" s="97" t="s">
        <v>86</v>
      </c>
      <c r="B99" s="102" t="s">
        <v>87</v>
      </c>
      <c r="C99" s="95">
        <f>C100+C101</f>
        <v>10930452.68</v>
      </c>
      <c r="D99" s="95">
        <f>D100+D101</f>
        <v>10930452.68</v>
      </c>
      <c r="E99" s="95">
        <f>E100+E101</f>
        <v>10930452.68</v>
      </c>
      <c r="F99" s="99">
        <f t="shared" si="16"/>
        <v>0</v>
      </c>
      <c r="G99" s="100">
        <f t="shared" si="17"/>
        <v>1</v>
      </c>
      <c r="H99" s="99">
        <f t="shared" si="18"/>
        <v>0</v>
      </c>
      <c r="I99" s="100">
        <f t="shared" si="19"/>
        <v>1</v>
      </c>
      <c r="J99" s="27"/>
      <c r="K99" s="1"/>
      <c r="L99" s="1"/>
      <c r="M99" s="1"/>
      <c r="N99" s="1"/>
    </row>
    <row r="100" spans="1:14" hidden="1" x14ac:dyDescent="0.3">
      <c r="A100" s="47" t="s">
        <v>178</v>
      </c>
      <c r="B100" s="103" t="s">
        <v>177</v>
      </c>
      <c r="C100" s="93"/>
      <c r="D100" s="93"/>
      <c r="E100" s="93"/>
      <c r="F100" s="38">
        <f t="shared" si="16"/>
        <v>0</v>
      </c>
      <c r="G100" s="39" t="e">
        <f t="shared" si="17"/>
        <v>#DIV/0!</v>
      </c>
      <c r="H100" s="40"/>
      <c r="I100" s="41"/>
      <c r="J100" s="27"/>
      <c r="K100" s="1"/>
      <c r="L100" s="1"/>
      <c r="M100" s="1"/>
      <c r="N100" s="1"/>
    </row>
    <row r="101" spans="1:14" x14ac:dyDescent="0.3">
      <c r="A101" s="24" t="s">
        <v>88</v>
      </c>
      <c r="B101" s="103" t="s">
        <v>89</v>
      </c>
      <c r="C101" s="209">
        <v>10930452.68</v>
      </c>
      <c r="D101" s="211">
        <v>10930452.68</v>
      </c>
      <c r="E101" s="210">
        <v>10930452.68</v>
      </c>
      <c r="F101" s="38">
        <f t="shared" si="16"/>
        <v>0</v>
      </c>
      <c r="G101" s="39">
        <f>E101/D101</f>
        <v>1</v>
      </c>
      <c r="H101" s="40">
        <f t="shared" si="18"/>
        <v>0</v>
      </c>
      <c r="I101" s="41">
        <f t="shared" si="19"/>
        <v>1</v>
      </c>
      <c r="J101" s="27"/>
      <c r="K101" s="1"/>
      <c r="L101" s="1"/>
      <c r="M101" s="1"/>
      <c r="N101" s="1"/>
    </row>
    <row r="102" spans="1:14" x14ac:dyDescent="0.3">
      <c r="A102" s="97" t="s">
        <v>90</v>
      </c>
      <c r="B102" s="102" t="s">
        <v>91</v>
      </c>
      <c r="C102" s="95">
        <f>SUM(C103:C106)</f>
        <v>267952635.67000002</v>
      </c>
      <c r="D102" s="95">
        <f>SUM(D103:D106)</f>
        <v>158043544.06999999</v>
      </c>
      <c r="E102" s="95">
        <f>SUM(E103:E106)</f>
        <v>148225640.43000001</v>
      </c>
      <c r="F102" s="99">
        <f t="shared" si="16"/>
        <v>9817903.6399999857</v>
      </c>
      <c r="G102" s="100">
        <f t="shared" si="17"/>
        <v>0.93787848976829147</v>
      </c>
      <c r="H102" s="99">
        <f t="shared" si="18"/>
        <v>119726995.24000001</v>
      </c>
      <c r="I102" s="100">
        <f t="shared" si="19"/>
        <v>0.55317851253588302</v>
      </c>
      <c r="J102" s="27"/>
      <c r="K102" s="1"/>
      <c r="L102" s="1"/>
      <c r="M102" s="1"/>
      <c r="N102" s="1"/>
    </row>
    <row r="103" spans="1:14" x14ac:dyDescent="0.3">
      <c r="A103" s="47" t="s">
        <v>92</v>
      </c>
      <c r="B103" s="103" t="s">
        <v>93</v>
      </c>
      <c r="C103" s="213">
        <v>12098830.52</v>
      </c>
      <c r="D103" s="126">
        <v>9311795</v>
      </c>
      <c r="E103" s="213">
        <v>9174692.7599999998</v>
      </c>
      <c r="F103" s="38">
        <f t="shared" si="16"/>
        <v>137102.24000000022</v>
      </c>
      <c r="G103" s="39">
        <f t="shared" si="17"/>
        <v>0.98527649717374577</v>
      </c>
      <c r="H103" s="40">
        <f t="shared" si="18"/>
        <v>2924137.76</v>
      </c>
      <c r="I103" s="41">
        <f t="shared" si="19"/>
        <v>0.75831236290431148</v>
      </c>
      <c r="J103" s="27"/>
      <c r="K103" s="1"/>
      <c r="L103" s="1"/>
      <c r="M103" s="1"/>
      <c r="N103" s="1"/>
    </row>
    <row r="104" spans="1:14" x14ac:dyDescent="0.3">
      <c r="A104" s="47" t="s">
        <v>94</v>
      </c>
      <c r="B104" s="103" t="s">
        <v>95</v>
      </c>
      <c r="C104" s="213">
        <v>71536653.680000007</v>
      </c>
      <c r="D104" s="126">
        <v>20376009.870000001</v>
      </c>
      <c r="E104" s="213">
        <v>12680466.210000001</v>
      </c>
      <c r="F104" s="38">
        <f t="shared" si="16"/>
        <v>7695543.6600000001</v>
      </c>
      <c r="G104" s="39">
        <f t="shared" si="17"/>
        <v>0.62232332487577458</v>
      </c>
      <c r="H104" s="40">
        <f t="shared" si="18"/>
        <v>58856187.470000006</v>
      </c>
      <c r="I104" s="41">
        <f t="shared" si="19"/>
        <v>0.17725830826142161</v>
      </c>
      <c r="J104" s="27"/>
      <c r="K104" s="1"/>
      <c r="L104" s="1"/>
      <c r="M104" s="1"/>
      <c r="N104" s="1"/>
    </row>
    <row r="105" spans="1:14" x14ac:dyDescent="0.3">
      <c r="A105" s="47" t="s">
        <v>96</v>
      </c>
      <c r="B105" s="103" t="s">
        <v>97</v>
      </c>
      <c r="C105" s="213">
        <v>154057399.61000001</v>
      </c>
      <c r="D105" s="126">
        <v>105216746.72</v>
      </c>
      <c r="E105" s="213">
        <v>104052918.84</v>
      </c>
      <c r="F105" s="38">
        <f t="shared" si="16"/>
        <v>1163827.8799999952</v>
      </c>
      <c r="G105" s="39">
        <f t="shared" si="17"/>
        <v>0.98893875817034005</v>
      </c>
      <c r="H105" s="40">
        <f t="shared" si="18"/>
        <v>50004480.770000011</v>
      </c>
      <c r="I105" s="41">
        <f t="shared" si="19"/>
        <v>0.675416559694065</v>
      </c>
      <c r="J105" s="27"/>
      <c r="K105" s="1"/>
      <c r="L105" s="1"/>
      <c r="M105" s="1"/>
      <c r="N105" s="1"/>
    </row>
    <row r="106" spans="1:14" x14ac:dyDescent="0.3">
      <c r="A106" s="47" t="s">
        <v>98</v>
      </c>
      <c r="B106" s="103" t="s">
        <v>99</v>
      </c>
      <c r="C106" s="213">
        <v>30259751.859999999</v>
      </c>
      <c r="D106" s="126">
        <v>23138992.48</v>
      </c>
      <c r="E106" s="213">
        <v>22317562.620000001</v>
      </c>
      <c r="F106" s="38">
        <f t="shared" si="16"/>
        <v>821429.8599999994</v>
      </c>
      <c r="G106" s="39">
        <f t="shared" si="17"/>
        <v>0.96450018899007828</v>
      </c>
      <c r="H106" s="40">
        <f t="shared" si="18"/>
        <v>7942189.2399999984</v>
      </c>
      <c r="I106" s="41">
        <f t="shared" si="19"/>
        <v>0.73753290255830939</v>
      </c>
      <c r="J106" s="27"/>
      <c r="K106" s="1"/>
      <c r="L106" s="1"/>
      <c r="M106" s="1"/>
      <c r="N106" s="1"/>
    </row>
    <row r="107" spans="1:14" x14ac:dyDescent="0.3">
      <c r="A107" s="97" t="s">
        <v>100</v>
      </c>
      <c r="B107" s="102" t="s">
        <v>101</v>
      </c>
      <c r="C107" s="98">
        <f>C108+C109</f>
        <v>184044591.44</v>
      </c>
      <c r="D107" s="98">
        <f>D108+D109</f>
        <v>137416143.94</v>
      </c>
      <c r="E107" s="98">
        <f>E108+E109</f>
        <v>115194369.67</v>
      </c>
      <c r="F107" s="99">
        <f t="shared" si="16"/>
        <v>22221774.269999996</v>
      </c>
      <c r="G107" s="100">
        <f t="shared" si="17"/>
        <v>0.83828847446263166</v>
      </c>
      <c r="H107" s="99">
        <f t="shared" si="18"/>
        <v>68850221.769999996</v>
      </c>
      <c r="I107" s="100">
        <f t="shared" si="19"/>
        <v>0.62590467217046297</v>
      </c>
      <c r="J107" s="27"/>
      <c r="K107" s="1"/>
      <c r="L107" s="1"/>
      <c r="M107" s="1"/>
      <c r="N107" s="1"/>
    </row>
    <row r="108" spans="1:14" x14ac:dyDescent="0.3">
      <c r="A108" s="47" t="s">
        <v>102</v>
      </c>
      <c r="B108" s="103" t="s">
        <v>103</v>
      </c>
      <c r="C108" s="213">
        <v>177455427.22999999</v>
      </c>
      <c r="D108" s="126">
        <v>131883969.59</v>
      </c>
      <c r="E108" s="213">
        <v>109674363.27</v>
      </c>
      <c r="F108" s="38">
        <f t="shared" si="16"/>
        <v>22209606.320000008</v>
      </c>
      <c r="G108" s="39">
        <f t="shared" si="17"/>
        <v>0.8315973776870299</v>
      </c>
      <c r="H108" s="40">
        <f t="shared" si="18"/>
        <v>67781063.959999993</v>
      </c>
      <c r="I108" s="41">
        <f t="shared" si="19"/>
        <v>0.61803893508340579</v>
      </c>
      <c r="J108" s="27"/>
      <c r="K108" s="1"/>
      <c r="L108" s="1"/>
      <c r="M108" s="1"/>
      <c r="N108" s="1"/>
    </row>
    <row r="109" spans="1:14" x14ac:dyDescent="0.3">
      <c r="A109" s="24" t="s">
        <v>104</v>
      </c>
      <c r="B109" s="103" t="s">
        <v>105</v>
      </c>
      <c r="C109" s="213">
        <v>6589164.21</v>
      </c>
      <c r="D109" s="126">
        <v>5532174.3499999996</v>
      </c>
      <c r="E109" s="213">
        <v>5520006.4000000004</v>
      </c>
      <c r="F109" s="38">
        <f t="shared" si="16"/>
        <v>12167.949999999255</v>
      </c>
      <c r="G109" s="39">
        <f t="shared" si="17"/>
        <v>0.99780051219824639</v>
      </c>
      <c r="H109" s="40">
        <f t="shared" si="18"/>
        <v>1069157.8099999996</v>
      </c>
      <c r="I109" s="41">
        <f t="shared" si="19"/>
        <v>0.83773999616257866</v>
      </c>
      <c r="J109" s="27"/>
      <c r="K109" s="1"/>
      <c r="L109" s="1"/>
      <c r="M109" s="1"/>
      <c r="N109" s="1"/>
    </row>
    <row r="110" spans="1:14" ht="31.2" hidden="1" x14ac:dyDescent="0.3">
      <c r="A110" s="23" t="s">
        <v>106</v>
      </c>
      <c r="B110" s="107" t="s">
        <v>107</v>
      </c>
      <c r="C110" s="73">
        <f>C111</f>
        <v>0</v>
      </c>
      <c r="D110" s="73">
        <f>D111</f>
        <v>0</v>
      </c>
      <c r="E110" s="73">
        <f>E111</f>
        <v>0</v>
      </c>
      <c r="F110" s="33">
        <f t="shared" si="16"/>
        <v>0</v>
      </c>
      <c r="G110" s="34"/>
      <c r="H110" s="35">
        <f t="shared" si="18"/>
        <v>0</v>
      </c>
      <c r="I110" s="36"/>
      <c r="J110" s="27"/>
      <c r="K110" s="1"/>
      <c r="L110" s="1"/>
      <c r="M110" s="1"/>
      <c r="N110" s="1"/>
    </row>
    <row r="111" spans="1:14" ht="31.2" hidden="1" x14ac:dyDescent="0.3">
      <c r="A111" s="24" t="s">
        <v>108</v>
      </c>
      <c r="B111" s="103" t="s">
        <v>109</v>
      </c>
      <c r="C111" s="74"/>
      <c r="D111" s="70"/>
      <c r="E111" s="70"/>
      <c r="F111" s="38">
        <f t="shared" si="16"/>
        <v>0</v>
      </c>
      <c r="G111" s="39"/>
      <c r="H111" s="40">
        <f t="shared" si="18"/>
        <v>0</v>
      </c>
      <c r="I111" s="41"/>
      <c r="J111" s="27"/>
      <c r="K111" s="1"/>
      <c r="L111" s="1"/>
      <c r="M111" s="1"/>
      <c r="N111" s="1"/>
    </row>
    <row r="112" spans="1:14" ht="31.2" x14ac:dyDescent="0.3">
      <c r="A112" s="94" t="s">
        <v>226</v>
      </c>
      <c r="B112" s="102" t="s">
        <v>110</v>
      </c>
      <c r="C112" s="95">
        <f>C113+C115+C117</f>
        <v>840093461.04999995</v>
      </c>
      <c r="D112" s="95">
        <f>D113+D115+D117</f>
        <v>493556298.13999999</v>
      </c>
      <c r="E112" s="95">
        <f>E113+E115+E117</f>
        <v>493556298.13999999</v>
      </c>
      <c r="F112" s="95">
        <f t="shared" si="16"/>
        <v>0</v>
      </c>
      <c r="G112" s="96">
        <f t="shared" si="17"/>
        <v>1</v>
      </c>
      <c r="H112" s="95">
        <f t="shared" si="18"/>
        <v>346537162.90999997</v>
      </c>
      <c r="I112" s="96">
        <f t="shared" si="19"/>
        <v>0.58750165430775203</v>
      </c>
      <c r="J112" s="27"/>
      <c r="K112" s="1"/>
      <c r="L112" s="1"/>
      <c r="M112" s="1"/>
      <c r="N112" s="1"/>
    </row>
    <row r="113" spans="1:14" ht="46.8" x14ac:dyDescent="0.3">
      <c r="A113" s="24" t="s">
        <v>111</v>
      </c>
      <c r="B113" s="103" t="s">
        <v>112</v>
      </c>
      <c r="C113" s="140">
        <v>296760900</v>
      </c>
      <c r="D113" s="212">
        <v>247499870</v>
      </c>
      <c r="E113" s="213">
        <v>247499870</v>
      </c>
      <c r="F113" s="89">
        <f t="shared" si="16"/>
        <v>0</v>
      </c>
      <c r="G113" s="90">
        <f t="shared" si="17"/>
        <v>1</v>
      </c>
      <c r="H113" s="91">
        <f t="shared" si="18"/>
        <v>49261030</v>
      </c>
      <c r="I113" s="92">
        <f t="shared" si="19"/>
        <v>0.83400431121485341</v>
      </c>
      <c r="J113" s="27"/>
      <c r="K113" s="1"/>
      <c r="L113" s="1"/>
      <c r="M113" s="1"/>
      <c r="N113" s="1"/>
    </row>
    <row r="114" spans="1:14" x14ac:dyDescent="0.3">
      <c r="A114" s="244" t="s">
        <v>48</v>
      </c>
      <c r="B114" s="245"/>
      <c r="C114" s="78">
        <f>C113</f>
        <v>296760900</v>
      </c>
      <c r="D114" s="78">
        <f>D113</f>
        <v>247499870</v>
      </c>
      <c r="E114" s="78">
        <f>E113</f>
        <v>247499870</v>
      </c>
      <c r="F114" s="79">
        <f t="shared" si="16"/>
        <v>0</v>
      </c>
      <c r="G114" s="80">
        <f t="shared" si="17"/>
        <v>1</v>
      </c>
      <c r="H114" s="79">
        <f t="shared" si="18"/>
        <v>49261030</v>
      </c>
      <c r="I114" s="80">
        <f>E114/C114</f>
        <v>0.83400431121485341</v>
      </c>
      <c r="J114" s="27"/>
      <c r="K114" s="1"/>
      <c r="L114" s="1"/>
      <c r="M114" s="1"/>
      <c r="N114" s="1"/>
    </row>
    <row r="115" spans="1:14" ht="16.5" customHeight="1" x14ac:dyDescent="0.3">
      <c r="A115" s="44" t="s">
        <v>113</v>
      </c>
      <c r="B115" s="103" t="s">
        <v>114</v>
      </c>
      <c r="C115" s="213">
        <v>10413047.42</v>
      </c>
      <c r="D115" s="213">
        <v>10413047.42</v>
      </c>
      <c r="E115" s="213">
        <v>10413047.42</v>
      </c>
      <c r="F115" s="49">
        <f t="shared" si="16"/>
        <v>0</v>
      </c>
      <c r="G115" s="90">
        <f t="shared" si="17"/>
        <v>1</v>
      </c>
      <c r="H115" s="50">
        <f t="shared" si="18"/>
        <v>0</v>
      </c>
      <c r="I115" s="92">
        <f t="shared" si="19"/>
        <v>1</v>
      </c>
      <c r="J115" s="27"/>
      <c r="K115" s="1"/>
      <c r="L115" s="1"/>
      <c r="M115" s="1"/>
      <c r="N115" s="1"/>
    </row>
    <row r="116" spans="1:14" ht="20.25" customHeight="1" x14ac:dyDescent="0.3">
      <c r="A116" s="244" t="s">
        <v>48</v>
      </c>
      <c r="B116" s="245"/>
      <c r="C116" s="77">
        <f>C115</f>
        <v>10413047.42</v>
      </c>
      <c r="D116" s="77">
        <f>D115</f>
        <v>10413047.42</v>
      </c>
      <c r="E116" s="77">
        <f>E115</f>
        <v>10413047.42</v>
      </c>
      <c r="F116" s="79">
        <f t="shared" si="16"/>
        <v>0</v>
      </c>
      <c r="G116" s="85">
        <f t="shared" si="17"/>
        <v>1</v>
      </c>
      <c r="H116" s="79">
        <f t="shared" si="18"/>
        <v>0</v>
      </c>
      <c r="I116" s="85">
        <f t="shared" si="19"/>
        <v>1</v>
      </c>
      <c r="J116" s="27"/>
      <c r="K116" s="1"/>
      <c r="L116" s="1"/>
      <c r="M116" s="1"/>
      <c r="N116" s="1"/>
    </row>
    <row r="117" spans="1:14" x14ac:dyDescent="0.3">
      <c r="A117" s="24" t="s">
        <v>115</v>
      </c>
      <c r="B117" s="103" t="s">
        <v>116</v>
      </c>
      <c r="C117" s="140">
        <f>SUM(C118:C119)</f>
        <v>532919513.63</v>
      </c>
      <c r="D117" s="140">
        <f>SUM(D118:D119)</f>
        <v>235643380.72</v>
      </c>
      <c r="E117" s="140">
        <f>SUM(E118:E119)</f>
        <v>235643380.72</v>
      </c>
      <c r="F117" s="38">
        <f t="shared" si="16"/>
        <v>0</v>
      </c>
      <c r="G117" s="39">
        <f t="shared" si="17"/>
        <v>1</v>
      </c>
      <c r="H117" s="40">
        <f>C117-E117</f>
        <v>297276132.90999997</v>
      </c>
      <c r="I117" s="41">
        <f t="shared" si="19"/>
        <v>0.44217442726933909</v>
      </c>
      <c r="J117" s="27"/>
      <c r="K117" s="1"/>
      <c r="L117" s="1"/>
      <c r="M117" s="1"/>
      <c r="N117" s="1"/>
    </row>
    <row r="118" spans="1:14" x14ac:dyDescent="0.3">
      <c r="A118" s="244" t="s">
        <v>117</v>
      </c>
      <c r="B118" s="245"/>
      <c r="C118" s="78">
        <v>210945000</v>
      </c>
      <c r="D118" s="132">
        <v>158208750</v>
      </c>
      <c r="E118" s="84">
        <v>158208750</v>
      </c>
      <c r="F118" s="79">
        <f t="shared" si="16"/>
        <v>0</v>
      </c>
      <c r="G118" s="80">
        <f>E118/D118</f>
        <v>1</v>
      </c>
      <c r="H118" s="79">
        <f>C118-E118</f>
        <v>52736250</v>
      </c>
      <c r="I118" s="80">
        <f>E118/C118</f>
        <v>0.75</v>
      </c>
      <c r="J118" s="27"/>
      <c r="K118" s="1"/>
      <c r="L118" s="1"/>
      <c r="M118" s="1"/>
      <c r="N118" s="1"/>
    </row>
    <row r="119" spans="1:14" x14ac:dyDescent="0.3">
      <c r="A119" s="244" t="s">
        <v>48</v>
      </c>
      <c r="B119" s="245"/>
      <c r="C119" s="84">
        <v>321974513.63</v>
      </c>
      <c r="D119" s="77">
        <v>77434630.719999999</v>
      </c>
      <c r="E119" s="132">
        <v>77434630.719999999</v>
      </c>
      <c r="F119" s="79">
        <f>D119-E119</f>
        <v>0</v>
      </c>
      <c r="G119" s="80">
        <f t="shared" si="17"/>
        <v>1</v>
      </c>
      <c r="H119" s="79">
        <f t="shared" si="18"/>
        <v>244539882.91</v>
      </c>
      <c r="I119" s="80">
        <f t="shared" si="19"/>
        <v>0.24049925519566037</v>
      </c>
      <c r="J119" s="27"/>
      <c r="K119" s="1"/>
      <c r="L119" s="1"/>
      <c r="M119" s="1"/>
      <c r="N119" s="1"/>
    </row>
    <row r="120" spans="1:14" x14ac:dyDescent="0.3">
      <c r="A120" s="249" t="s">
        <v>118</v>
      </c>
      <c r="B120" s="250"/>
      <c r="C120" s="76">
        <f>C67+C75+C77+C84+C86+C90+C96+C99+C102+C107+C110+C112</f>
        <v>5672442045.8400002</v>
      </c>
      <c r="D120" s="76">
        <f t="shared" ref="D120:E120" si="26">D67+D75+D77+D84+D86+D90+D96+D99+D102+D107+D110+D112</f>
        <v>3892710763.02</v>
      </c>
      <c r="E120" s="76">
        <f t="shared" si="26"/>
        <v>3727304712.6999998</v>
      </c>
      <c r="F120" s="51">
        <f>D120-E120</f>
        <v>165406050.32000017</v>
      </c>
      <c r="G120" s="52">
        <f t="shared" si="17"/>
        <v>0.95750877463300754</v>
      </c>
      <c r="H120" s="51">
        <f>C120-E120</f>
        <v>1945137333.1400003</v>
      </c>
      <c r="I120" s="52">
        <f>E120/C120</f>
        <v>0.65708995924136304</v>
      </c>
      <c r="J120" s="27"/>
      <c r="K120" s="1"/>
      <c r="L120" s="1"/>
      <c r="M120" s="1"/>
      <c r="N120" s="1"/>
    </row>
    <row r="121" spans="1:14" ht="44.25" customHeight="1" x14ac:dyDescent="0.3">
      <c r="A121" s="244" t="s">
        <v>119</v>
      </c>
      <c r="B121" s="245"/>
      <c r="C121" s="82">
        <f>C114+C116+C119+C80+C89</f>
        <v>640866945.79999995</v>
      </c>
      <c r="D121" s="82">
        <f t="shared" ref="D121:E121" si="27">D114+D116+D119+D80+D89</f>
        <v>340263665.49000001</v>
      </c>
      <c r="E121" s="82">
        <f t="shared" si="27"/>
        <v>340263665.49000001</v>
      </c>
      <c r="F121" s="82">
        <f>F80+F114+F118+F119+F116</f>
        <v>0</v>
      </c>
      <c r="G121" s="124">
        <f t="shared" si="17"/>
        <v>1</v>
      </c>
      <c r="H121" s="82">
        <f>H80+H114+H118+H119+H116</f>
        <v>346537162.90999997</v>
      </c>
      <c r="I121" s="124">
        <f t="shared" si="19"/>
        <v>0.53094276077110802</v>
      </c>
      <c r="J121" s="27"/>
      <c r="K121" s="1"/>
      <c r="L121" s="1"/>
      <c r="M121" s="1"/>
      <c r="N121" s="1"/>
    </row>
    <row r="122" spans="1:14" x14ac:dyDescent="0.3">
      <c r="A122" s="53" t="s">
        <v>120</v>
      </c>
      <c r="B122" s="104"/>
      <c r="C122" s="75">
        <f>C65-C120</f>
        <v>-982138194.79999924</v>
      </c>
      <c r="D122" s="75">
        <f>D65-D120</f>
        <v>-143860336.13999987</v>
      </c>
      <c r="E122" s="75">
        <f>E65-E120</f>
        <v>228409796.10000086</v>
      </c>
      <c r="F122" s="33"/>
      <c r="G122" s="34"/>
      <c r="H122" s="35"/>
      <c r="I122" s="36"/>
      <c r="J122" s="27"/>
      <c r="K122" s="1"/>
      <c r="L122" s="1"/>
      <c r="M122" s="1"/>
      <c r="N122" s="1"/>
    </row>
    <row r="123" spans="1:14" x14ac:dyDescent="0.3">
      <c r="A123" s="133"/>
      <c r="B123" s="106"/>
      <c r="C123" s="134"/>
      <c r="D123" s="134"/>
      <c r="E123" s="134"/>
      <c r="F123" s="55"/>
      <c r="G123" s="135"/>
      <c r="H123" s="136"/>
      <c r="I123" s="62"/>
      <c r="J123" s="27"/>
      <c r="K123" s="1"/>
      <c r="L123" s="1"/>
      <c r="M123" s="1"/>
      <c r="N123" s="1"/>
    </row>
    <row r="124" spans="1:14" x14ac:dyDescent="0.3">
      <c r="A124" s="133"/>
      <c r="B124" s="106"/>
      <c r="C124" s="134"/>
      <c r="D124" s="134"/>
      <c r="E124" s="134"/>
      <c r="F124" s="55"/>
      <c r="G124" s="135"/>
      <c r="H124" s="136"/>
      <c r="I124" s="62"/>
      <c r="J124" s="27"/>
      <c r="K124" s="1"/>
      <c r="L124" s="1"/>
      <c r="M124" s="1"/>
      <c r="N124" s="1"/>
    </row>
    <row r="125" spans="1:14" x14ac:dyDescent="0.3">
      <c r="A125" s="133"/>
      <c r="B125" s="106"/>
      <c r="C125" s="134"/>
      <c r="D125" s="134"/>
      <c r="E125" s="134"/>
      <c r="F125" s="55"/>
      <c r="G125" s="135"/>
      <c r="H125" s="136"/>
      <c r="I125" s="62"/>
      <c r="J125" s="27"/>
      <c r="K125" s="1"/>
      <c r="L125" s="1"/>
      <c r="M125" s="1"/>
      <c r="N125" s="1"/>
    </row>
    <row r="126" spans="1:14" x14ac:dyDescent="0.3">
      <c r="A126" s="133"/>
      <c r="B126" s="106"/>
      <c r="C126" s="134"/>
      <c r="D126" s="134"/>
      <c r="E126" s="134"/>
      <c r="F126" s="55"/>
      <c r="G126" s="135"/>
      <c r="H126" s="136"/>
      <c r="I126" s="62"/>
      <c r="J126" s="27"/>
      <c r="K126" s="1"/>
      <c r="L126" s="1"/>
      <c r="M126" s="1"/>
      <c r="N126" s="1"/>
    </row>
    <row r="127" spans="1:14" x14ac:dyDescent="0.3">
      <c r="A127" s="54"/>
      <c r="B127" s="106"/>
      <c r="C127" s="55"/>
      <c r="D127" s="55"/>
      <c r="E127" s="55"/>
      <c r="F127" s="55"/>
      <c r="G127" s="55"/>
      <c r="H127" s="56"/>
      <c r="I127" s="57"/>
      <c r="J127" s="27"/>
      <c r="K127" s="1"/>
      <c r="L127" s="1"/>
      <c r="M127" s="1"/>
      <c r="N127" s="1"/>
    </row>
    <row r="128" spans="1:14" x14ac:dyDescent="0.3">
      <c r="A128" s="54"/>
      <c r="B128" s="106"/>
      <c r="C128" s="55"/>
      <c r="D128" s="55"/>
      <c r="E128" s="58"/>
      <c r="F128" s="58"/>
      <c r="G128" s="58"/>
      <c r="H128" s="56"/>
      <c r="I128" s="57"/>
    </row>
    <row r="129" spans="1:9" x14ac:dyDescent="0.3">
      <c r="A129" s="54"/>
      <c r="B129" s="106"/>
      <c r="C129" s="55"/>
      <c r="D129" s="55"/>
      <c r="E129" s="58"/>
      <c r="F129" s="58"/>
      <c r="G129" s="58"/>
      <c r="H129" s="56"/>
      <c r="I129" s="57"/>
    </row>
    <row r="130" spans="1:9" x14ac:dyDescent="0.3">
      <c r="A130" s="251"/>
      <c r="B130" s="251"/>
      <c r="C130" s="251"/>
      <c r="D130" s="251"/>
      <c r="E130" s="251"/>
      <c r="F130" s="251"/>
      <c r="G130" s="251"/>
      <c r="H130" s="251"/>
      <c r="I130" s="251"/>
    </row>
    <row r="131" spans="1:9" x14ac:dyDescent="0.3">
      <c r="A131" s="226" t="s">
        <v>132</v>
      </c>
      <c r="B131" s="226"/>
      <c r="C131" s="226"/>
      <c r="D131" s="226"/>
      <c r="E131" s="226"/>
      <c r="F131" s="226"/>
      <c r="G131" s="226"/>
      <c r="H131" s="226"/>
      <c r="I131" s="226"/>
    </row>
    <row r="132" spans="1:9" x14ac:dyDescent="0.3">
      <c r="A132" s="231" t="s">
        <v>229</v>
      </c>
      <c r="B132" s="231"/>
      <c r="C132" s="231"/>
      <c r="D132" s="231"/>
      <c r="E132" s="231"/>
      <c r="F132" s="231"/>
      <c r="G132" s="231"/>
      <c r="H132" s="231"/>
      <c r="I132" s="231"/>
    </row>
    <row r="133" spans="1:9" x14ac:dyDescent="0.3">
      <c r="A133" s="17"/>
      <c r="B133" s="106"/>
      <c r="C133" s="55"/>
      <c r="D133" s="55"/>
      <c r="E133" s="55"/>
      <c r="F133" s="55"/>
      <c r="G133" s="55"/>
      <c r="H133" s="56"/>
      <c r="I133" s="57"/>
    </row>
    <row r="134" spans="1:9" x14ac:dyDescent="0.25">
      <c r="A134" s="232" t="s">
        <v>6</v>
      </c>
      <c r="B134" s="232" t="s">
        <v>5</v>
      </c>
      <c r="C134" s="227" t="s">
        <v>202</v>
      </c>
      <c r="D134" s="254" t="s">
        <v>231</v>
      </c>
      <c r="E134" s="256"/>
      <c r="F134" s="87"/>
      <c r="G134" s="87"/>
      <c r="H134" s="257"/>
      <c r="I134" s="258"/>
    </row>
    <row r="135" spans="1:9" x14ac:dyDescent="0.25">
      <c r="A135" s="233"/>
      <c r="B135" s="233"/>
      <c r="C135" s="228"/>
      <c r="D135" s="255"/>
      <c r="E135" s="256"/>
      <c r="F135" s="87"/>
      <c r="G135" s="87"/>
      <c r="H135" s="257"/>
      <c r="I135" s="258"/>
    </row>
    <row r="136" spans="1:9" x14ac:dyDescent="0.3">
      <c r="A136" s="59" t="s">
        <v>121</v>
      </c>
      <c r="B136" s="104"/>
      <c r="C136" s="60">
        <f>C137</f>
        <v>982138194.79999924</v>
      </c>
      <c r="D136" s="60">
        <f>D137</f>
        <v>-228409796.10000086</v>
      </c>
      <c r="E136" s="61"/>
      <c r="F136" s="61"/>
      <c r="G136" s="61"/>
      <c r="H136" s="56"/>
      <c r="I136" s="62"/>
    </row>
    <row r="137" spans="1:9" x14ac:dyDescent="0.3">
      <c r="A137" s="259" t="s">
        <v>174</v>
      </c>
      <c r="B137" s="260"/>
      <c r="C137" s="63">
        <f>C138</f>
        <v>982138194.79999924</v>
      </c>
      <c r="D137" s="63">
        <f>D138</f>
        <v>-228409796.10000086</v>
      </c>
      <c r="E137" s="64"/>
      <c r="F137" s="64"/>
      <c r="G137" s="64"/>
      <c r="H137" s="56"/>
      <c r="I137" s="62"/>
    </row>
    <row r="138" spans="1:9" ht="31.2" x14ac:dyDescent="0.3">
      <c r="A138" s="22" t="s">
        <v>186</v>
      </c>
      <c r="B138" s="108" t="s">
        <v>122</v>
      </c>
      <c r="C138" s="70">
        <f>C139+C140</f>
        <v>982138194.79999924</v>
      </c>
      <c r="D138" s="70">
        <f>D139+D140</f>
        <v>-228409796.10000086</v>
      </c>
      <c r="E138" s="86"/>
      <c r="F138" s="86"/>
      <c r="G138" s="86"/>
      <c r="H138" s="65"/>
      <c r="I138" s="66"/>
    </row>
    <row r="139" spans="1:9" ht="49.5" customHeight="1" x14ac:dyDescent="0.3">
      <c r="A139" s="83" t="s">
        <v>185</v>
      </c>
      <c r="B139" s="108" t="s">
        <v>175</v>
      </c>
      <c r="C139" s="21">
        <f>-C65</f>
        <v>-4690303851.0400009</v>
      </c>
      <c r="D139" s="21">
        <f>-E65</f>
        <v>-3955714508.8000007</v>
      </c>
      <c r="E139" s="71"/>
      <c r="F139" s="86"/>
      <c r="G139" s="86"/>
      <c r="H139" s="65"/>
      <c r="I139" s="66"/>
    </row>
    <row r="140" spans="1:9" ht="46.5" customHeight="1" x14ac:dyDescent="0.3">
      <c r="A140" s="83" t="s">
        <v>184</v>
      </c>
      <c r="B140" s="108" t="s">
        <v>176</v>
      </c>
      <c r="C140" s="21">
        <f>C120</f>
        <v>5672442045.8400002</v>
      </c>
      <c r="D140" s="21">
        <f>E120</f>
        <v>3727304712.6999998</v>
      </c>
      <c r="E140" s="71"/>
      <c r="F140" s="86"/>
      <c r="G140" s="86"/>
      <c r="H140" s="65"/>
      <c r="I140" s="66"/>
    </row>
    <row r="141" spans="1:9" x14ac:dyDescent="0.3">
      <c r="A141" s="11"/>
      <c r="B141" s="105"/>
      <c r="C141" s="58"/>
      <c r="D141" s="58"/>
      <c r="E141" s="58"/>
      <c r="F141" s="58"/>
      <c r="G141" s="58"/>
      <c r="H141" s="68"/>
      <c r="I141" s="69"/>
    </row>
    <row r="142" spans="1:9" x14ac:dyDescent="0.3">
      <c r="A142" s="11"/>
      <c r="B142" s="105"/>
      <c r="C142" s="58"/>
      <c r="D142" s="58"/>
      <c r="E142" s="58"/>
      <c r="F142" s="58"/>
      <c r="G142" s="58"/>
      <c r="H142" s="68"/>
      <c r="I142" s="69"/>
    </row>
    <row r="143" spans="1:9" x14ac:dyDescent="0.3">
      <c r="A143" s="11"/>
      <c r="B143" s="105"/>
      <c r="C143" s="58"/>
      <c r="D143" s="58"/>
      <c r="E143" s="58"/>
      <c r="F143" s="58"/>
      <c r="G143" s="58"/>
      <c r="H143" s="68"/>
      <c r="I143" s="69"/>
    </row>
    <row r="144" spans="1:9" x14ac:dyDescent="0.3">
      <c r="A144" s="11"/>
      <c r="B144" s="105"/>
      <c r="C144" s="58"/>
      <c r="D144" s="58"/>
      <c r="E144" s="58"/>
      <c r="F144" s="58"/>
      <c r="G144" s="58"/>
      <c r="H144" s="68"/>
      <c r="I144" s="69"/>
    </row>
    <row r="145" spans="1:9" x14ac:dyDescent="0.3">
      <c r="A145" s="10"/>
      <c r="B145" s="111"/>
      <c r="C145" s="58"/>
      <c r="D145" s="58"/>
      <c r="E145" s="58"/>
      <c r="F145" s="58"/>
      <c r="G145" s="58"/>
      <c r="H145" s="68"/>
      <c r="I145" s="69"/>
    </row>
    <row r="146" spans="1:9" x14ac:dyDescent="0.3">
      <c r="A146" s="10" t="s">
        <v>24</v>
      </c>
      <c r="B146" s="111" t="s">
        <v>123</v>
      </c>
      <c r="C146" s="252"/>
      <c r="D146" s="252"/>
      <c r="E146" s="252"/>
      <c r="F146" s="65"/>
      <c r="G146" s="65"/>
      <c r="H146" s="253"/>
      <c r="I146" s="253"/>
    </row>
    <row r="147" spans="1:9" x14ac:dyDescent="0.3">
      <c r="A147" s="11"/>
      <c r="B147" s="105"/>
      <c r="C147" s="58"/>
      <c r="D147" s="58"/>
      <c r="E147" s="58"/>
      <c r="F147" s="58"/>
      <c r="G147" s="58"/>
      <c r="H147" s="68"/>
      <c r="I147" s="69"/>
    </row>
  </sheetData>
  <mergeCells count="37">
    <mergeCell ref="C146:E146"/>
    <mergeCell ref="H146:I146"/>
    <mergeCell ref="A134:A135"/>
    <mergeCell ref="B134:B135"/>
    <mergeCell ref="C134:C135"/>
    <mergeCell ref="D134:D135"/>
    <mergeCell ref="E134:E135"/>
    <mergeCell ref="H134:H135"/>
    <mergeCell ref="I134:I135"/>
    <mergeCell ref="A137:B137"/>
    <mergeCell ref="A120:B120"/>
    <mergeCell ref="A121:B121"/>
    <mergeCell ref="A130:I130"/>
    <mergeCell ref="A131:I131"/>
    <mergeCell ref="A132:I132"/>
    <mergeCell ref="A36:B36"/>
    <mergeCell ref="A65:B65"/>
    <mergeCell ref="A119:B119"/>
    <mergeCell ref="A66:I66"/>
    <mergeCell ref="A80:B80"/>
    <mergeCell ref="A114:B114"/>
    <mergeCell ref="A116:B116"/>
    <mergeCell ref="A118:B118"/>
    <mergeCell ref="A89:B89"/>
    <mergeCell ref="A13:B13"/>
    <mergeCell ref="A10:A11"/>
    <mergeCell ref="C10:C11"/>
    <mergeCell ref="A12:I12"/>
    <mergeCell ref="H10:I10"/>
    <mergeCell ref="E5:I5"/>
    <mergeCell ref="E10:E11"/>
    <mergeCell ref="A6:I6"/>
    <mergeCell ref="D10:D11"/>
    <mergeCell ref="F10:G10"/>
    <mergeCell ref="A8:I8"/>
    <mergeCell ref="A7:I7"/>
    <mergeCell ref="B10:B11"/>
  </mergeCells>
  <phoneticPr fontId="7" type="noConversion"/>
  <printOptions horizontalCentered="1"/>
  <pageMargins left="0.19685039370078741" right="0.19685039370078741" top="0.39370078740157483" bottom="0.27559055118110237" header="0.31496062992125984" footer="0.23622047244094491"/>
  <pageSetup paperSize="9" scale="60" fitToHeight="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район</vt:lpstr>
      <vt:lpstr>район!Заголовки_для_печати</vt:lpstr>
      <vt:lpstr>район!Область_печати</vt:lpstr>
    </vt:vector>
  </TitlesOfParts>
  <Company>ФКУ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Общий_отдел_2</cp:lastModifiedBy>
  <cp:lastPrinted>2022-11-02T05:50:31Z</cp:lastPrinted>
  <dcterms:created xsi:type="dcterms:W3CDTF">2008-02-15T06:04:14Z</dcterms:created>
  <dcterms:modified xsi:type="dcterms:W3CDTF">2023-12-20T23:54:05Z</dcterms:modified>
</cp:coreProperties>
</file>