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00\новый обмен\Обмен\ДОКУМЕНТООБОРОТ\Исходящие\2024 год\01-11 Документы (Программы проведения КМ, Справки, Акты, Замечания, Заключения на замечания, Отчеты о результатах КМ)\01-11-04 Отчет Молокозавод\"/>
    </mc:Choice>
  </mc:AlternateContent>
  <xr:revisionPtr revIDLastSave="0" documentId="13_ncr:1_{EBAB6C9D-9AF2-40ED-BAFC-6CC654B749F6}" xr6:coauthVersionLast="47" xr6:coauthVersionMax="47" xr10:uidLastSave="{00000000-0000-0000-0000-000000000000}"/>
  <bookViews>
    <workbookView xWindow="-120" yWindow="-120" windowWidth="29040" windowHeight="15840" xr2:uid="{42E561E5-FE81-4058-B6B5-F3365B73DFB6}"/>
  </bookViews>
  <sheets>
    <sheet name="Лист1" sheetId="1" r:id="rId1"/>
  </sheets>
  <externalReferences>
    <externalReference r:id="rId2"/>
  </externalReferences>
  <definedNames>
    <definedName name="_xlnm.Print_Titles" localSheetId="0">Лист1!$4:$4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" i="1" l="1"/>
  <c r="D82" i="1"/>
  <c r="C82" i="1"/>
  <c r="N81" i="1"/>
  <c r="H81" i="1"/>
  <c r="I81" i="1" s="1"/>
  <c r="J81" i="1" s="1"/>
  <c r="N80" i="1"/>
  <c r="H80" i="1"/>
  <c r="I80" i="1" s="1"/>
  <c r="N79" i="1"/>
  <c r="I79" i="1"/>
  <c r="K79" i="1" s="1"/>
  <c r="H79" i="1"/>
  <c r="N78" i="1"/>
  <c r="H78" i="1"/>
  <c r="I78" i="1" s="1"/>
  <c r="J77" i="1"/>
  <c r="I77" i="1"/>
  <c r="H77" i="1"/>
  <c r="G77" i="1"/>
  <c r="I76" i="1"/>
  <c r="H76" i="1"/>
  <c r="G76" i="1"/>
  <c r="K75" i="1"/>
  <c r="I75" i="1"/>
  <c r="H75" i="1"/>
  <c r="G75" i="1"/>
  <c r="K74" i="1"/>
  <c r="J74" i="1"/>
  <c r="I74" i="1"/>
  <c r="H74" i="1"/>
  <c r="G74" i="1"/>
  <c r="J73" i="1"/>
  <c r="I73" i="1"/>
  <c r="H73" i="1"/>
  <c r="G73" i="1"/>
  <c r="I72" i="1"/>
  <c r="H72" i="1"/>
  <c r="G72" i="1"/>
  <c r="K71" i="1"/>
  <c r="I71" i="1"/>
  <c r="H71" i="1"/>
  <c r="G71" i="1"/>
  <c r="K70" i="1"/>
  <c r="J70" i="1"/>
  <c r="I70" i="1"/>
  <c r="H70" i="1"/>
  <c r="G70" i="1"/>
  <c r="J69" i="1"/>
  <c r="I69" i="1"/>
  <c r="H69" i="1"/>
  <c r="G69" i="1"/>
  <c r="I68" i="1"/>
  <c r="H68" i="1"/>
  <c r="G68" i="1"/>
  <c r="K67" i="1"/>
  <c r="I67" i="1"/>
  <c r="H67" i="1"/>
  <c r="G67" i="1"/>
  <c r="K66" i="1"/>
  <c r="J66" i="1"/>
  <c r="I66" i="1"/>
  <c r="H66" i="1"/>
  <c r="G66" i="1"/>
  <c r="J65" i="1"/>
  <c r="I65" i="1"/>
  <c r="H65" i="1"/>
  <c r="G65" i="1"/>
  <c r="I64" i="1"/>
  <c r="H64" i="1"/>
  <c r="G64" i="1"/>
  <c r="K63" i="1"/>
  <c r="I63" i="1"/>
  <c r="H63" i="1"/>
  <c r="G63" i="1"/>
  <c r="K62" i="1"/>
  <c r="J62" i="1"/>
  <c r="I62" i="1"/>
  <c r="H62" i="1"/>
  <c r="G62" i="1"/>
  <c r="E62" i="1"/>
  <c r="H61" i="1"/>
  <c r="I61" i="1" s="1"/>
  <c r="L61" i="1" s="1"/>
  <c r="G61" i="1"/>
  <c r="H60" i="1"/>
  <c r="I60" i="1" s="1"/>
  <c r="G60" i="1"/>
  <c r="K59" i="1"/>
  <c r="J59" i="1"/>
  <c r="I59" i="1"/>
  <c r="G59" i="1"/>
  <c r="I58" i="1"/>
  <c r="H58" i="1"/>
  <c r="G58" i="1"/>
  <c r="I57" i="1"/>
  <c r="K57" i="1" s="1"/>
  <c r="H57" i="1"/>
  <c r="G57" i="1"/>
  <c r="J56" i="1"/>
  <c r="I56" i="1"/>
  <c r="K56" i="1" s="1"/>
  <c r="H56" i="1"/>
  <c r="G56" i="1"/>
  <c r="J55" i="1"/>
  <c r="I55" i="1"/>
  <c r="H55" i="1"/>
  <c r="G55" i="1"/>
  <c r="I54" i="1"/>
  <c r="H54" i="1"/>
  <c r="G54" i="1"/>
  <c r="I53" i="1"/>
  <c r="K53" i="1" s="1"/>
  <c r="H53" i="1"/>
  <c r="G53" i="1"/>
  <c r="J52" i="1"/>
  <c r="I52" i="1"/>
  <c r="K52" i="1" s="1"/>
  <c r="H52" i="1"/>
  <c r="G52" i="1"/>
  <c r="J51" i="1"/>
  <c r="I51" i="1"/>
  <c r="H51" i="1"/>
  <c r="G51" i="1"/>
  <c r="N50" i="1"/>
  <c r="L50" i="1"/>
  <c r="H50" i="1"/>
  <c r="I50" i="1" s="1"/>
  <c r="G50" i="1"/>
  <c r="H49" i="1"/>
  <c r="I49" i="1" s="1"/>
  <c r="G49" i="1"/>
  <c r="H48" i="1"/>
  <c r="I48" i="1" s="1"/>
  <c r="L48" i="1" s="1"/>
  <c r="G48" i="1"/>
  <c r="H47" i="1"/>
  <c r="I47" i="1" s="1"/>
  <c r="G47" i="1"/>
  <c r="K46" i="1"/>
  <c r="J46" i="1"/>
  <c r="H46" i="1"/>
  <c r="I46" i="1" s="1"/>
  <c r="L46" i="1" s="1"/>
  <c r="G46" i="1"/>
  <c r="H45" i="1"/>
  <c r="I45" i="1" s="1"/>
  <c r="G45" i="1"/>
  <c r="H44" i="1"/>
  <c r="I44" i="1" s="1"/>
  <c r="L44" i="1" s="1"/>
  <c r="G44" i="1"/>
  <c r="H43" i="1"/>
  <c r="I43" i="1" s="1"/>
  <c r="G43" i="1"/>
  <c r="K42" i="1"/>
  <c r="J42" i="1"/>
  <c r="H42" i="1"/>
  <c r="I42" i="1" s="1"/>
  <c r="L42" i="1" s="1"/>
  <c r="G42" i="1"/>
  <c r="H41" i="1"/>
  <c r="I41" i="1" s="1"/>
  <c r="G41" i="1"/>
  <c r="I40" i="1"/>
  <c r="K40" i="1" s="1"/>
  <c r="G40" i="1"/>
  <c r="I39" i="1"/>
  <c r="H39" i="1"/>
  <c r="G39" i="1"/>
  <c r="I38" i="1"/>
  <c r="L38" i="1" s="1"/>
  <c r="N38" i="1" s="1"/>
  <c r="G38" i="1"/>
  <c r="J37" i="1"/>
  <c r="I37" i="1"/>
  <c r="H37" i="1"/>
  <c r="G37" i="1"/>
  <c r="H36" i="1"/>
  <c r="I36" i="1" s="1"/>
  <c r="G36" i="1"/>
  <c r="I35" i="1"/>
  <c r="K35" i="1" s="1"/>
  <c r="G35" i="1"/>
  <c r="H34" i="1"/>
  <c r="I34" i="1" s="1"/>
  <c r="G34" i="1"/>
  <c r="H33" i="1"/>
  <c r="I33" i="1" s="1"/>
  <c r="J33" i="1" s="1"/>
  <c r="G33" i="1"/>
  <c r="H32" i="1"/>
  <c r="I32" i="1" s="1"/>
  <c r="G32" i="1"/>
  <c r="H31" i="1"/>
  <c r="I31" i="1" s="1"/>
  <c r="J31" i="1" s="1"/>
  <c r="G31" i="1"/>
  <c r="H30" i="1"/>
  <c r="I30" i="1" s="1"/>
  <c r="G30" i="1"/>
  <c r="H29" i="1"/>
  <c r="I29" i="1" s="1"/>
  <c r="J29" i="1" s="1"/>
  <c r="G29" i="1"/>
  <c r="H28" i="1"/>
  <c r="I28" i="1" s="1"/>
  <c r="G28" i="1"/>
  <c r="H27" i="1"/>
  <c r="I27" i="1" s="1"/>
  <c r="J27" i="1" s="1"/>
  <c r="G27" i="1"/>
  <c r="H26" i="1"/>
  <c r="I26" i="1" s="1"/>
  <c r="G26" i="1"/>
  <c r="K25" i="1"/>
  <c r="H25" i="1"/>
  <c r="I25" i="1" s="1"/>
  <c r="J25" i="1" s="1"/>
  <c r="G25" i="1"/>
  <c r="I24" i="1"/>
  <c r="K24" i="1" s="1"/>
  <c r="H24" i="1"/>
  <c r="G24" i="1"/>
  <c r="H23" i="1"/>
  <c r="I23" i="1" s="1"/>
  <c r="J23" i="1" s="1"/>
  <c r="G23" i="1"/>
  <c r="L23" i="1" s="1"/>
  <c r="I22" i="1"/>
  <c r="L22" i="1" s="1"/>
  <c r="N22" i="1" s="1"/>
  <c r="H22" i="1"/>
  <c r="G22" i="1"/>
  <c r="K21" i="1"/>
  <c r="I21" i="1"/>
  <c r="H21" i="1"/>
  <c r="G21" i="1"/>
  <c r="K20" i="1"/>
  <c r="J20" i="1"/>
  <c r="I20" i="1"/>
  <c r="H20" i="1"/>
  <c r="G20" i="1"/>
  <c r="J19" i="1"/>
  <c r="I19" i="1"/>
  <c r="H19" i="1"/>
  <c r="G19" i="1"/>
  <c r="I18" i="1"/>
  <c r="L18" i="1" s="1"/>
  <c r="M18" i="1" s="1"/>
  <c r="H18" i="1"/>
  <c r="G18" i="1"/>
  <c r="K17" i="1"/>
  <c r="I17" i="1"/>
  <c r="H17" i="1"/>
  <c r="G17" i="1"/>
  <c r="K16" i="1"/>
  <c r="J16" i="1"/>
  <c r="I16" i="1"/>
  <c r="H16" i="1"/>
  <c r="G16" i="1"/>
  <c r="N15" i="1"/>
  <c r="M15" i="1"/>
  <c r="K15" i="1"/>
  <c r="J15" i="1"/>
  <c r="G15" i="1"/>
  <c r="H14" i="1"/>
  <c r="I14" i="1" s="1"/>
  <c r="K14" i="1" s="1"/>
  <c r="G14" i="1"/>
  <c r="H13" i="1"/>
  <c r="I13" i="1" s="1"/>
  <c r="L13" i="1" s="1"/>
  <c r="G13" i="1"/>
  <c r="K12" i="1"/>
  <c r="J12" i="1"/>
  <c r="H12" i="1"/>
  <c r="I12" i="1" s="1"/>
  <c r="G12" i="1"/>
  <c r="E12" i="1"/>
  <c r="E82" i="1" s="1"/>
  <c r="I11" i="1"/>
  <c r="J11" i="1" s="1"/>
  <c r="H11" i="1"/>
  <c r="G11" i="1"/>
  <c r="H10" i="1"/>
  <c r="I10" i="1" s="1"/>
  <c r="G10" i="1"/>
  <c r="I9" i="1"/>
  <c r="J9" i="1" s="1"/>
  <c r="H9" i="1"/>
  <c r="G9" i="1"/>
  <c r="H8" i="1"/>
  <c r="I8" i="1" s="1"/>
  <c r="G8" i="1"/>
  <c r="I7" i="1"/>
  <c r="L7" i="1" s="1"/>
  <c r="H7" i="1"/>
  <c r="G7" i="1"/>
  <c r="I6" i="1"/>
  <c r="L6" i="1" s="1"/>
  <c r="H6" i="1"/>
  <c r="G6" i="1"/>
  <c r="I5" i="1"/>
  <c r="L5" i="1" s="1"/>
  <c r="H5" i="1"/>
  <c r="G5" i="1"/>
  <c r="J5" i="1" l="1"/>
  <c r="J6" i="1"/>
  <c r="J7" i="1"/>
  <c r="L12" i="1"/>
  <c r="M12" i="1" s="1"/>
  <c r="J14" i="1"/>
  <c r="J38" i="1"/>
  <c r="J40" i="1"/>
  <c r="J44" i="1"/>
  <c r="J48" i="1"/>
  <c r="L59" i="1"/>
  <c r="J61" i="1"/>
  <c r="L19" i="1"/>
  <c r="N19" i="1" s="1"/>
  <c r="K38" i="1"/>
  <c r="K44" i="1"/>
  <c r="K48" i="1"/>
  <c r="K61" i="1"/>
  <c r="L14" i="1"/>
  <c r="M14" i="1" s="1"/>
  <c r="L27" i="1"/>
  <c r="L29" i="1"/>
  <c r="N29" i="1" s="1"/>
  <c r="L31" i="1"/>
  <c r="L33" i="1"/>
  <c r="N33" i="1" s="1"/>
  <c r="L35" i="1"/>
  <c r="M38" i="1"/>
  <c r="L40" i="1"/>
  <c r="M6" i="1"/>
  <c r="N6" i="1"/>
  <c r="N12" i="1"/>
  <c r="M13" i="1"/>
  <c r="N13" i="1"/>
  <c r="J26" i="1"/>
  <c r="L26" i="1"/>
  <c r="K26" i="1"/>
  <c r="J28" i="1"/>
  <c r="L28" i="1"/>
  <c r="K28" i="1"/>
  <c r="J30" i="1"/>
  <c r="L30" i="1"/>
  <c r="K30" i="1"/>
  <c r="J32" i="1"/>
  <c r="L32" i="1"/>
  <c r="K32" i="1"/>
  <c r="J34" i="1"/>
  <c r="L34" i="1"/>
  <c r="K34" i="1"/>
  <c r="K36" i="1"/>
  <c r="L36" i="1"/>
  <c r="J36" i="1"/>
  <c r="L84" i="1"/>
  <c r="M5" i="1"/>
  <c r="N5" i="1"/>
  <c r="N7" i="1"/>
  <c r="M7" i="1"/>
  <c r="J10" i="1"/>
  <c r="K10" i="1"/>
  <c r="L10" i="1"/>
  <c r="N23" i="1"/>
  <c r="M23" i="1"/>
  <c r="J8" i="1"/>
  <c r="K8" i="1"/>
  <c r="L8" i="1"/>
  <c r="N27" i="1"/>
  <c r="M27" i="1"/>
  <c r="M29" i="1"/>
  <c r="N31" i="1"/>
  <c r="M31" i="1"/>
  <c r="N35" i="1"/>
  <c r="M35" i="1"/>
  <c r="N18" i="1"/>
  <c r="M59" i="1"/>
  <c r="N59" i="1"/>
  <c r="G82" i="1"/>
  <c r="K5" i="1"/>
  <c r="K6" i="1"/>
  <c r="K7" i="1"/>
  <c r="K9" i="1"/>
  <c r="K11" i="1"/>
  <c r="J13" i="1"/>
  <c r="L17" i="1"/>
  <c r="J18" i="1"/>
  <c r="K19" i="1"/>
  <c r="L21" i="1"/>
  <c r="J22" i="1"/>
  <c r="L25" i="1"/>
  <c r="L39" i="1"/>
  <c r="K39" i="1"/>
  <c r="J39" i="1"/>
  <c r="K41" i="1"/>
  <c r="J41" i="1"/>
  <c r="M42" i="1"/>
  <c r="N42" i="1"/>
  <c r="K43" i="1"/>
  <c r="J43" i="1"/>
  <c r="M44" i="1"/>
  <c r="N44" i="1"/>
  <c r="K45" i="1"/>
  <c r="J45" i="1"/>
  <c r="M46" i="1"/>
  <c r="N46" i="1"/>
  <c r="K47" i="1"/>
  <c r="J47" i="1"/>
  <c r="M48" i="1"/>
  <c r="N48" i="1"/>
  <c r="K49" i="1"/>
  <c r="J49" i="1"/>
  <c r="L54" i="1"/>
  <c r="K54" i="1"/>
  <c r="J54" i="1"/>
  <c r="L58" i="1"/>
  <c r="K58" i="1"/>
  <c r="J58" i="1"/>
  <c r="K60" i="1"/>
  <c r="J60" i="1"/>
  <c r="M61" i="1"/>
  <c r="N61" i="1"/>
  <c r="L64" i="1"/>
  <c r="K64" i="1"/>
  <c r="J64" i="1"/>
  <c r="L68" i="1"/>
  <c r="K68" i="1"/>
  <c r="J68" i="1"/>
  <c r="L72" i="1"/>
  <c r="K72" i="1"/>
  <c r="J72" i="1"/>
  <c r="L76" i="1"/>
  <c r="K76" i="1"/>
  <c r="J76" i="1"/>
  <c r="K78" i="1"/>
  <c r="J78" i="1"/>
  <c r="K81" i="1"/>
  <c r="M40" i="1"/>
  <c r="N40" i="1"/>
  <c r="H82" i="1"/>
  <c r="H84" i="1" s="1"/>
  <c r="L9" i="1"/>
  <c r="L11" i="1"/>
  <c r="K13" i="1"/>
  <c r="L16" i="1"/>
  <c r="J17" i="1"/>
  <c r="K18" i="1"/>
  <c r="M19" i="1"/>
  <c r="L20" i="1"/>
  <c r="J21" i="1"/>
  <c r="K22" i="1"/>
  <c r="K23" i="1"/>
  <c r="K27" i="1"/>
  <c r="K29" i="1"/>
  <c r="K31" i="1"/>
  <c r="K33" i="1"/>
  <c r="L41" i="1"/>
  <c r="L43" i="1"/>
  <c r="L45" i="1"/>
  <c r="L47" i="1"/>
  <c r="L49" i="1"/>
  <c r="L51" i="1"/>
  <c r="K51" i="1"/>
  <c r="L55" i="1"/>
  <c r="K55" i="1"/>
  <c r="L60" i="1"/>
  <c r="L65" i="1"/>
  <c r="K65" i="1"/>
  <c r="L69" i="1"/>
  <c r="K69" i="1"/>
  <c r="L73" i="1"/>
  <c r="K73" i="1"/>
  <c r="L77" i="1"/>
  <c r="K77" i="1"/>
  <c r="J80" i="1"/>
  <c r="K80" i="1"/>
  <c r="I82" i="1"/>
  <c r="M22" i="1"/>
  <c r="J24" i="1"/>
  <c r="L24" i="1"/>
  <c r="K37" i="1"/>
  <c r="L37" i="1"/>
  <c r="L53" i="1"/>
  <c r="L57" i="1"/>
  <c r="L63" i="1"/>
  <c r="L67" i="1"/>
  <c r="L71" i="1"/>
  <c r="L75" i="1"/>
  <c r="J35" i="1"/>
  <c r="L52" i="1"/>
  <c r="J53" i="1"/>
  <c r="L56" i="1"/>
  <c r="J57" i="1"/>
  <c r="L62" i="1"/>
  <c r="J63" i="1"/>
  <c r="L66" i="1"/>
  <c r="J67" i="1"/>
  <c r="L70" i="1"/>
  <c r="J71" i="1"/>
  <c r="L74" i="1"/>
  <c r="J75" i="1"/>
  <c r="J79" i="1"/>
  <c r="M33" i="1" l="1"/>
  <c r="N14" i="1"/>
  <c r="J82" i="1"/>
  <c r="N63" i="1"/>
  <c r="M63" i="1"/>
  <c r="M77" i="1"/>
  <c r="N77" i="1"/>
  <c r="M69" i="1"/>
  <c r="N69" i="1"/>
  <c r="M49" i="1"/>
  <c r="N49" i="1"/>
  <c r="M41" i="1"/>
  <c r="N41" i="1"/>
  <c r="N20" i="1"/>
  <c r="M20" i="1"/>
  <c r="N16" i="1"/>
  <c r="M16" i="1"/>
  <c r="N76" i="1"/>
  <c r="M76" i="1"/>
  <c r="N39" i="1"/>
  <c r="M39" i="1"/>
  <c r="K82" i="1"/>
  <c r="N34" i="1"/>
  <c r="M34" i="1"/>
  <c r="N26" i="1"/>
  <c r="M26" i="1"/>
  <c r="N74" i="1"/>
  <c r="M74" i="1"/>
  <c r="N66" i="1"/>
  <c r="M66" i="1"/>
  <c r="N56" i="1"/>
  <c r="M56" i="1"/>
  <c r="N75" i="1"/>
  <c r="M75" i="1"/>
  <c r="N57" i="1"/>
  <c r="M57" i="1"/>
  <c r="N24" i="1"/>
  <c r="M24" i="1"/>
  <c r="M55" i="1"/>
  <c r="N55" i="1"/>
  <c r="M47" i="1"/>
  <c r="N47" i="1"/>
  <c r="N64" i="1"/>
  <c r="M64" i="1"/>
  <c r="N25" i="1"/>
  <c r="M25" i="1"/>
  <c r="M36" i="1"/>
  <c r="N36" i="1"/>
  <c r="N28" i="1"/>
  <c r="M28" i="1"/>
  <c r="N62" i="1"/>
  <c r="M62" i="1"/>
  <c r="M37" i="1"/>
  <c r="N37" i="1"/>
  <c r="M60" i="1"/>
  <c r="N60" i="1"/>
  <c r="M43" i="1"/>
  <c r="N43" i="1"/>
  <c r="N9" i="1"/>
  <c r="M9" i="1"/>
  <c r="N72" i="1"/>
  <c r="M72" i="1"/>
  <c r="N58" i="1"/>
  <c r="M58" i="1"/>
  <c r="H83" i="1"/>
  <c r="N71" i="1"/>
  <c r="M71" i="1"/>
  <c r="N53" i="1"/>
  <c r="M53" i="1"/>
  <c r="M73" i="1"/>
  <c r="N73" i="1"/>
  <c r="M65" i="1"/>
  <c r="N65" i="1"/>
  <c r="M45" i="1"/>
  <c r="N45" i="1"/>
  <c r="N11" i="1"/>
  <c r="M11" i="1"/>
  <c r="N68" i="1"/>
  <c r="M68" i="1"/>
  <c r="N17" i="1"/>
  <c r="M17" i="1"/>
  <c r="N8" i="1"/>
  <c r="M8" i="1"/>
  <c r="L82" i="1"/>
  <c r="N30" i="1"/>
  <c r="M30" i="1"/>
  <c r="N70" i="1"/>
  <c r="M70" i="1"/>
  <c r="N52" i="1"/>
  <c r="M52" i="1"/>
  <c r="N67" i="1"/>
  <c r="M67" i="1"/>
  <c r="M84" i="1"/>
  <c r="L85" i="1" s="1"/>
  <c r="M51" i="1"/>
  <c r="N51" i="1"/>
  <c r="N54" i="1"/>
  <c r="M54" i="1"/>
  <c r="N21" i="1"/>
  <c r="M21" i="1"/>
  <c r="N10" i="1"/>
  <c r="M10" i="1"/>
  <c r="N32" i="1"/>
  <c r="M32" i="1"/>
  <c r="N82" i="1" l="1"/>
  <c r="M82" i="1"/>
</calcChain>
</file>

<file path=xl/sharedStrings.xml><?xml version="1.0" encoding="utf-8"?>
<sst xmlns="http://schemas.openxmlformats.org/spreadsheetml/2006/main" count="173" uniqueCount="97">
  <si>
    <t>Единица</t>
  </si>
  <si>
    <t>Количество по документам</t>
  </si>
  <si>
    <t>Норма на 1 чел. в день</t>
  </si>
  <si>
    <t>Сумма по документам (руб)</t>
  </si>
  <si>
    <t>разница излишки "+"/недостачи "-"в ед.измерения</t>
  </si>
  <si>
    <t>Ананасы консервированные кольца</t>
  </si>
  <si>
    <t>л</t>
  </si>
  <si>
    <t>Ассорти овощное (огурцы, помидоры)</t>
  </si>
  <si>
    <t>кг</t>
  </si>
  <si>
    <t>Вафли в ассортименте</t>
  </si>
  <si>
    <t>Геркулес хлопья овсяные</t>
  </si>
  <si>
    <t xml:space="preserve">Говядина тушеная </t>
  </si>
  <si>
    <t xml:space="preserve">Горбуша натуральная </t>
  </si>
  <si>
    <t>Горошек зеленый в ассортименте</t>
  </si>
  <si>
    <t xml:space="preserve">Гречневая крупа </t>
  </si>
  <si>
    <t xml:space="preserve">Икра кабачковая </t>
  </si>
  <si>
    <t xml:space="preserve">Икра овощная баклажанная </t>
  </si>
  <si>
    <t>Картофель свежий</t>
  </si>
  <si>
    <t xml:space="preserve">Каша гречневая "Фрутоняня" </t>
  </si>
  <si>
    <t xml:space="preserve">Каша гречневая с говядиной </t>
  </si>
  <si>
    <t xml:space="preserve">Каша гречневая с черносливом "Фрутоняня" </t>
  </si>
  <si>
    <t xml:space="preserve">Каша из злаков молочная "Фрутоняня" </t>
  </si>
  <si>
    <t xml:space="preserve">Каша мультизлаковая молочная фруктовая </t>
  </si>
  <si>
    <t xml:space="preserve">Каша овсяная молочная "Фрутоняня" </t>
  </si>
  <si>
    <t xml:space="preserve">Каша овсяная молочная, персик "Фрутоняня" </t>
  </si>
  <si>
    <t xml:space="preserve">Каша перловая с говядиной </t>
  </si>
  <si>
    <t xml:space="preserve">Каша рисовая "Фрутоняня" </t>
  </si>
  <si>
    <t xml:space="preserve">Каша рисовая молочная с преб. "Фрутоняня" </t>
  </si>
  <si>
    <t xml:space="preserve">Килька  в томатном соусе  </t>
  </si>
  <si>
    <t>Компот Абрикос</t>
  </si>
  <si>
    <t xml:space="preserve">Компот Клубника </t>
  </si>
  <si>
    <t>Компот Персик</t>
  </si>
  <si>
    <t>Компот Черешня</t>
  </si>
  <si>
    <t>Компотная смесь, весовая</t>
  </si>
  <si>
    <t>Конфеты шоколадные в ассортименте</t>
  </si>
  <si>
    <t xml:space="preserve">Крупа пшено </t>
  </si>
  <si>
    <t>Кукуруза консервированная</t>
  </si>
  <si>
    <t xml:space="preserve">Лавровый лист сухой, </t>
  </si>
  <si>
    <t xml:space="preserve">Лечо </t>
  </si>
  <si>
    <t xml:space="preserve">Лимонная кислота </t>
  </si>
  <si>
    <t xml:space="preserve">Макаронные изделия "Вермишель" </t>
  </si>
  <si>
    <t>цена одинаковая</t>
  </si>
  <si>
    <t xml:space="preserve">Макаронные изделия "Рожки" </t>
  </si>
  <si>
    <t>Макаронные изделия, группы А, твердых сортов</t>
  </si>
  <si>
    <t xml:space="preserve">Манная крупа </t>
  </si>
  <si>
    <t>Маргарин твердый марки МТ "Столовый молочный", монолит 20 кг</t>
  </si>
  <si>
    <t>Масло подсолнечное рафинированное</t>
  </si>
  <si>
    <t>Масло сладко-сливочное 72,5%-82,5%</t>
  </si>
  <si>
    <t>Молоко сгущенное вареное</t>
  </si>
  <si>
    <t>Молоко сгущенное с какао</t>
  </si>
  <si>
    <t>Молоко сухое цельное 26% жир.</t>
  </si>
  <si>
    <t>Молоко сгущенное с сахаром 8,5% жир.</t>
  </si>
  <si>
    <t xml:space="preserve">Мясо кур  </t>
  </si>
  <si>
    <t>Огурцы консервированные с уксусной кислотой ст/б 680гр</t>
  </si>
  <si>
    <t>цена разная</t>
  </si>
  <si>
    <t>Огурцы маринованные "Шесть соток" 1000 мл ст/б (950гр)</t>
  </si>
  <si>
    <t>Огурцы соленые с лим. кислотой "Медведь любимый" ст/б 680 гр.</t>
  </si>
  <si>
    <t xml:space="preserve">Перец черный молотый </t>
  </si>
  <si>
    <t xml:space="preserve">Перловая крупа </t>
  </si>
  <si>
    <t>Печенье</t>
  </si>
  <si>
    <t xml:space="preserve">Приправа для курицы </t>
  </si>
  <si>
    <t xml:space="preserve">Приправа универсальная </t>
  </si>
  <si>
    <t xml:space="preserve">Пюре из мяса птицы (ИНДЕЙКА), </t>
  </si>
  <si>
    <t xml:space="preserve">Пюре мясное ГОВЯДИНА, </t>
  </si>
  <si>
    <t xml:space="preserve">Пюре овощное </t>
  </si>
  <si>
    <t xml:space="preserve">Пюре фруктовое </t>
  </si>
  <si>
    <t>Рис в ассортименте</t>
  </si>
  <si>
    <t xml:space="preserve">Сайра натуральная </t>
  </si>
  <si>
    <t>Сахар-песок</t>
  </si>
  <si>
    <t xml:space="preserve">Свинина тушеная </t>
  </si>
  <si>
    <t xml:space="preserve">Скумбрия натуральная </t>
  </si>
  <si>
    <t xml:space="preserve">Смесь молочная "БЕЛЛАКТ 0-12" </t>
  </si>
  <si>
    <t xml:space="preserve">Сок натуральный </t>
  </si>
  <si>
    <t>Соль поваренная пищевая, йодированная</t>
  </si>
  <si>
    <t xml:space="preserve">Томатная паста </t>
  </si>
  <si>
    <t xml:space="preserve">Томаты с УКСУСНОЙ кислотой  </t>
  </si>
  <si>
    <t xml:space="preserve">Тунец  натуральный  </t>
  </si>
  <si>
    <t>Укроп сушеный</t>
  </si>
  <si>
    <t xml:space="preserve">Чай Каркаде листовой </t>
  </si>
  <si>
    <t xml:space="preserve">Чай черный </t>
  </si>
  <si>
    <t xml:space="preserve">Шиповник </t>
  </si>
  <si>
    <t>Шпроты в масле</t>
  </si>
  <si>
    <t xml:space="preserve">Молочный продукт, Заменитель молока </t>
  </si>
  <si>
    <t xml:space="preserve">Напиток сокосодержащий </t>
  </si>
  <si>
    <t>Нектар</t>
  </si>
  <si>
    <t xml:space="preserve">Сливки </t>
  </si>
  <si>
    <t>Итого</t>
  </si>
  <si>
    <t>Приложение № 7</t>
  </si>
  <si>
    <t>Сравнительная таблица фактического наличия товарно-материальных ценностей с  данными первичных учетных документов</t>
  </si>
  <si>
    <t>Цена за ед. по данным документов (руб)</t>
  </si>
  <si>
    <t>Товарно-материальные ценности наименование, характеристика 
(вид, сорт, группа)</t>
  </si>
  <si>
    <t>Фактическое наличие в ед. измерения</t>
  </si>
  <si>
    <t>Разница излишки в ед. измерения</t>
  </si>
  <si>
    <t>Разница недостачи в ед. измерения</t>
  </si>
  <si>
    <t>Сумма  излишки "+"/недостачи "-" (руб)</t>
  </si>
  <si>
    <t>Сумма  излишки (руб)</t>
  </si>
  <si>
    <t>Сумма  недостачи (руб)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</si>
</sst>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0"/>
    <numFmt numFmtId="165" formatCode="#,##0.000"/>
    <numFmt numFmtId="166" formatCode="0.0000"/>
    <numFmt numFmtId="167" formatCode="0.000"/>
    <numFmt numFmtId="168" formatCode="#,##0.000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2" fillId="0" borderId="0" xfId="0" applyFont="1" applyAlignment="1">
      <alignment horizontal="center" vertical="top" wrapText="1"/>
    </xf>
    <xf numFmtId="0" fontId="3" fillId="0" borderId="0" xfId="0" applyFont="1"/>
    <xf numFmtId="0" fontId="4" fillId="0" borderId="1" xfId="0" applyFont="1" applyBorder="1" applyAlignment="1">
      <alignment horizontal="left" vertical="top"/>
    </xf>
    <xf numFmtId="4" fontId="4" fillId="0" borderId="1" xfId="0" applyNumberFormat="1" applyFont="1" applyBorder="1" applyAlignment="1">
      <alignment horizontal="center" vertical="top"/>
    </xf>
    <xf numFmtId="168" fontId="4" fillId="0" borderId="1" xfId="0" applyNumberFormat="1" applyFont="1" applyBorder="1" applyAlignment="1">
      <alignment horizontal="center" vertical="top"/>
    </xf>
    <xf numFmtId="165" fontId="4" fillId="0" borderId="1" xfId="0" applyNumberFormat="1" applyFont="1" applyBorder="1" applyAlignment="1">
      <alignment horizontal="center" vertical="top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 wrapText="1"/>
    </xf>
    <xf numFmtId="4" fontId="6" fillId="0" borderId="0" xfId="0" applyNumberFormat="1" applyFont="1" applyAlignment="1">
      <alignment horizontal="left"/>
    </xf>
    <xf numFmtId="0" fontId="6" fillId="0" borderId="0" xfId="0" applyFont="1" applyAlignment="1">
      <alignment horizontal="center" vertical="center"/>
    </xf>
    <xf numFmtId="4" fontId="6" fillId="0" borderId="0" xfId="0" applyNumberFormat="1" applyFont="1"/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top"/>
    </xf>
    <xf numFmtId="164" fontId="7" fillId="0" borderId="1" xfId="0" applyNumberFormat="1" applyFont="1" applyBorder="1" applyAlignment="1">
      <alignment horizontal="center" vertical="top"/>
    </xf>
    <xf numFmtId="165" fontId="7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2" fontId="7" fillId="0" borderId="1" xfId="0" applyNumberFormat="1" applyFont="1" applyBorder="1" applyAlignment="1">
      <alignment horizontal="center" vertical="top"/>
    </xf>
    <xf numFmtId="166" fontId="7" fillId="0" borderId="1" xfId="0" applyNumberFormat="1" applyFont="1" applyBorder="1" applyAlignment="1">
      <alignment horizontal="center" vertical="top"/>
    </xf>
    <xf numFmtId="167" fontId="7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1.200\&#1085;&#1086;&#1074;&#1099;&#1081;%20&#1086;&#1073;&#1084;&#1077;&#1085;\&#1054;&#1073;&#1084;&#1077;&#1085;\2023%20&#1075;&#1086;&#1076;\&#1052;&#1054;&#1051;&#1054;&#1050;&#1054;&#1047;&#1040;&#1042;&#1054;&#1044;%20&#1087;&#1088;&#1086;&#1076;&#1086;&#1074;&#1086;&#1083;&#1100;&#1089;&#1090;&#1074;&#1077;&#1085;&#1085;&#1099;&#1081;%20&#1079;&#1072;&#1087;&#1072;&#1089;\&#1057;&#1090;&#1088;&#1072;&#1090;&#1077;&#1075;&#1080;&#1095;&#1077;&#1089;&#1082;&#1080;&#1081;%20&#1079;&#1072;&#1087;&#1072;&#1089;.xlsx" TargetMode="External"/><Relationship Id="rId1" Type="http://schemas.openxmlformats.org/officeDocument/2006/relationships/externalLinkPath" Target="/&#1054;&#1073;&#1084;&#1077;&#1085;/2023%20&#1075;&#1086;&#1076;/&#1052;&#1054;&#1051;&#1054;&#1050;&#1054;&#1047;&#1040;&#1042;&#1054;&#1044;%20&#1087;&#1088;&#1086;&#1076;&#1086;&#1074;&#1086;&#1083;&#1100;&#1089;&#1090;&#1074;&#1077;&#1085;&#1085;&#1099;&#1081;%20&#1079;&#1072;&#1087;&#1072;&#1089;/&#1057;&#1090;&#1088;&#1072;&#1090;&#1077;&#1075;&#1080;&#1095;&#1077;&#1089;&#1082;&#1080;&#1081;%20&#1079;&#1072;&#1087;&#1072;&#10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_1"/>
      <sheetName val="Лист_1 (2)"/>
      <sheetName val="ревизия"/>
      <sheetName val="наличие"/>
      <sheetName val="факт"/>
      <sheetName val="сравнительная в акт"/>
      <sheetName val="акт"/>
      <sheetName val="недостачи в основной акт"/>
      <sheetName val="излишки в основной акт"/>
      <sheetName val="Лист3"/>
      <sheetName val="уфас"/>
    </sheetNames>
    <sheetDataSet>
      <sheetData sheetId="0"/>
      <sheetData sheetId="1"/>
      <sheetData sheetId="2"/>
      <sheetData sheetId="3"/>
      <sheetData sheetId="4"/>
      <sheetData sheetId="5">
        <row r="51">
          <cell r="H51">
            <v>85.5</v>
          </cell>
        </row>
        <row r="52">
          <cell r="H52">
            <v>301.92</v>
          </cell>
        </row>
      </sheetData>
      <sheetData sheetId="6">
        <row r="6">
          <cell r="F6">
            <v>1131.96</v>
          </cell>
        </row>
        <row r="9">
          <cell r="F9">
            <v>339.84</v>
          </cell>
        </row>
        <row r="10">
          <cell r="F10">
            <v>1722</v>
          </cell>
        </row>
        <row r="11">
          <cell r="F11">
            <v>951.2</v>
          </cell>
        </row>
        <row r="12">
          <cell r="F12">
            <v>801.06000000000006</v>
          </cell>
        </row>
        <row r="13">
          <cell r="F13">
            <v>176.4</v>
          </cell>
        </row>
        <row r="14">
          <cell r="F14">
            <v>396</v>
          </cell>
        </row>
        <row r="17">
          <cell r="F17">
            <v>3782.4</v>
          </cell>
        </row>
        <row r="18">
          <cell r="F18">
            <v>785.36000000000013</v>
          </cell>
        </row>
        <row r="26">
          <cell r="F26">
            <v>608.88</v>
          </cell>
        </row>
        <row r="27">
          <cell r="F27">
            <v>800.7</v>
          </cell>
        </row>
        <row r="29">
          <cell r="F29">
            <v>86.4</v>
          </cell>
        </row>
        <row r="30">
          <cell r="F30">
            <v>86.4</v>
          </cell>
        </row>
        <row r="31">
          <cell r="F31">
            <v>79.2</v>
          </cell>
        </row>
        <row r="32">
          <cell r="F32">
            <v>85.2</v>
          </cell>
        </row>
        <row r="33">
          <cell r="F33">
            <v>86.4</v>
          </cell>
        </row>
        <row r="35">
          <cell r="F35">
            <v>85.2</v>
          </cell>
        </row>
        <row r="36">
          <cell r="F36">
            <v>86.4</v>
          </cell>
        </row>
        <row r="37">
          <cell r="F37">
            <v>86.4</v>
          </cell>
        </row>
        <row r="38">
          <cell r="F38">
            <v>800.7</v>
          </cell>
        </row>
        <row r="39">
          <cell r="F39">
            <v>167.04</v>
          </cell>
        </row>
        <row r="41">
          <cell r="F41">
            <v>604.79999999999995</v>
          </cell>
        </row>
        <row r="42">
          <cell r="F42">
            <v>545.04</v>
          </cell>
        </row>
        <row r="43">
          <cell r="F43">
            <v>9.84</v>
          </cell>
        </row>
        <row r="44">
          <cell r="F44">
            <v>1022.4</v>
          </cell>
        </row>
        <row r="45">
          <cell r="F45">
            <v>544.31999999999994</v>
          </cell>
        </row>
        <row r="46">
          <cell r="F46">
            <v>1035</v>
          </cell>
        </row>
        <row r="47">
          <cell r="F47">
            <v>3041</v>
          </cell>
        </row>
        <row r="100">
          <cell r="F100">
            <v>1580</v>
          </cell>
        </row>
        <row r="101">
          <cell r="F101">
            <v>375.92</v>
          </cell>
        </row>
        <row r="105">
          <cell r="F105">
            <v>609.5200000000001</v>
          </cell>
        </row>
        <row r="110">
          <cell r="F110">
            <v>10.200000000000001</v>
          </cell>
        </row>
        <row r="111">
          <cell r="F111">
            <v>2</v>
          </cell>
        </row>
        <row r="112">
          <cell r="F112">
            <v>8005.1500000000005</v>
          </cell>
        </row>
        <row r="124">
          <cell r="F124">
            <v>1579.8999999999999</v>
          </cell>
        </row>
        <row r="125">
          <cell r="F125">
            <v>640</v>
          </cell>
        </row>
        <row r="126">
          <cell r="F126">
            <v>4325</v>
          </cell>
        </row>
        <row r="130">
          <cell r="F130">
            <v>512</v>
          </cell>
        </row>
        <row r="131">
          <cell r="F131">
            <v>7960.34</v>
          </cell>
        </row>
        <row r="134">
          <cell r="F134">
            <v>2753.1</v>
          </cell>
        </row>
        <row r="135">
          <cell r="F135">
            <v>2293</v>
          </cell>
        </row>
        <row r="139">
          <cell r="F139">
            <v>24</v>
          </cell>
        </row>
        <row r="140">
          <cell r="F140">
            <v>7067.24</v>
          </cell>
        </row>
        <row r="143">
          <cell r="F143">
            <v>877.5</v>
          </cell>
        </row>
        <row r="144">
          <cell r="F144">
            <v>2505.86</v>
          </cell>
        </row>
        <row r="145">
          <cell r="F145">
            <v>85.5</v>
          </cell>
        </row>
        <row r="146">
          <cell r="F146">
            <v>122.4</v>
          </cell>
        </row>
        <row r="147">
          <cell r="F147">
            <v>179.52</v>
          </cell>
        </row>
        <row r="160">
          <cell r="F160">
            <v>4.3</v>
          </cell>
        </row>
        <row r="163">
          <cell r="F163">
            <v>2015.2</v>
          </cell>
        </row>
        <row r="164">
          <cell r="F164">
            <v>1435.1999999999998</v>
          </cell>
        </row>
        <row r="192">
          <cell r="F192">
            <v>17.024999999999999</v>
          </cell>
        </row>
        <row r="193">
          <cell r="F193">
            <v>9</v>
          </cell>
        </row>
        <row r="194">
          <cell r="F194">
            <v>3693.28</v>
          </cell>
        </row>
        <row r="195">
          <cell r="F195">
            <v>466.56</v>
          </cell>
        </row>
        <row r="196">
          <cell r="F196">
            <v>3197.1350000000002</v>
          </cell>
        </row>
        <row r="203">
          <cell r="F203">
            <v>3321.6000000000004</v>
          </cell>
        </row>
        <row r="208">
          <cell r="F208">
            <v>153.6</v>
          </cell>
        </row>
        <row r="211">
          <cell r="F211">
            <v>8900</v>
          </cell>
        </row>
        <row r="214">
          <cell r="F214">
            <v>801.06</v>
          </cell>
        </row>
        <row r="220">
          <cell r="F220">
            <v>180</v>
          </cell>
        </row>
        <row r="221">
          <cell r="F221">
            <v>680.40000000000009</v>
          </cell>
        </row>
        <row r="222">
          <cell r="F222">
            <v>16673.400000000001</v>
          </cell>
        </row>
        <row r="228">
          <cell r="F228">
            <v>1503.7750000000001</v>
          </cell>
        </row>
        <row r="234">
          <cell r="F234">
            <v>81.2</v>
          </cell>
        </row>
        <row r="236">
          <cell r="F236">
            <v>850</v>
          </cell>
        </row>
        <row r="237">
          <cell r="F237">
            <v>677.8</v>
          </cell>
        </row>
        <row r="241">
          <cell r="F241">
            <v>853.44</v>
          </cell>
        </row>
        <row r="250">
          <cell r="F250">
            <v>172.79999999999998</v>
          </cell>
        </row>
        <row r="251">
          <cell r="F251">
            <v>16.2</v>
          </cell>
        </row>
        <row r="252">
          <cell r="F252">
            <v>70.400000000000006</v>
          </cell>
        </row>
        <row r="253">
          <cell r="F253">
            <v>117</v>
          </cell>
        </row>
        <row r="256">
          <cell r="F256">
            <v>300.06</v>
          </cell>
        </row>
        <row r="257">
          <cell r="F257">
            <v>168.96</v>
          </cell>
        </row>
        <row r="258">
          <cell r="F258">
            <v>18</v>
          </cell>
        </row>
        <row r="259">
          <cell r="F259">
            <v>107445.66499999999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1C7BD-DFA9-4599-B865-81E69D71A8B5}">
  <sheetPr>
    <pageSetUpPr fitToPage="1"/>
  </sheetPr>
  <dimension ref="A1:O89"/>
  <sheetViews>
    <sheetView tabSelected="1" topLeftCell="A70" workbookViewId="0">
      <selection activeCell="F14" sqref="F14"/>
    </sheetView>
  </sheetViews>
  <sheetFormatPr defaultColWidth="9" defaultRowHeight="15" outlineLevelRow="1" x14ac:dyDescent="0.25"/>
  <cols>
    <col min="1" max="1" width="37.85546875" style="15" customWidth="1"/>
    <col min="2" max="2" width="5.5703125" style="13" customWidth="1"/>
    <col min="3" max="3" width="15.7109375" style="13" customWidth="1"/>
    <col min="4" max="5" width="15.7109375" style="13" hidden="1" customWidth="1"/>
    <col min="6" max="6" width="15.7109375" style="13" customWidth="1"/>
    <col min="7" max="8" width="15.7109375" style="14" customWidth="1"/>
    <col min="9" max="9" width="15.7109375" style="14" hidden="1" customWidth="1"/>
    <col min="10" max="11" width="15.7109375" style="14" customWidth="1"/>
    <col min="12" max="12" width="15.7109375" style="18" hidden="1" customWidth="1"/>
    <col min="13" max="14" width="15.7109375" style="14" customWidth="1"/>
    <col min="15" max="15" width="0" style="14" hidden="1" customWidth="1"/>
    <col min="16" max="16384" width="9" style="14"/>
  </cols>
  <sheetData>
    <row r="1" spans="1:14" s="13" customFormat="1" ht="18" customHeight="1" x14ac:dyDescent="0.3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1"/>
      <c r="M1" s="12" t="s">
        <v>87</v>
      </c>
      <c r="N1" s="12"/>
    </row>
    <row r="2" spans="1:14" ht="23.25" customHeight="1" x14ac:dyDescent="0.25">
      <c r="A2" s="3" t="s">
        <v>88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s="13" customFormat="1" ht="12.75" customHeight="1" x14ac:dyDescent="0.25">
      <c r="A3" s="1"/>
      <c r="B3" s="1"/>
      <c r="C3" s="15"/>
      <c r="D3" s="15"/>
      <c r="E3" s="15"/>
      <c r="F3" s="15"/>
      <c r="L3" s="16"/>
    </row>
    <row r="4" spans="1:14" s="17" customFormat="1" ht="53.25" customHeight="1" x14ac:dyDescent="0.25">
      <c r="A4" s="28" t="s">
        <v>90</v>
      </c>
      <c r="B4" s="28" t="s">
        <v>0</v>
      </c>
      <c r="C4" s="28" t="s">
        <v>1</v>
      </c>
      <c r="D4" s="28" t="s">
        <v>2</v>
      </c>
      <c r="E4" s="28"/>
      <c r="F4" s="28" t="s">
        <v>3</v>
      </c>
      <c r="G4" s="28" t="s">
        <v>89</v>
      </c>
      <c r="H4" s="28" t="s">
        <v>91</v>
      </c>
      <c r="I4" s="28" t="s">
        <v>4</v>
      </c>
      <c r="J4" s="28" t="s">
        <v>92</v>
      </c>
      <c r="K4" s="28" t="s">
        <v>93</v>
      </c>
      <c r="L4" s="29" t="s">
        <v>94</v>
      </c>
      <c r="M4" s="29" t="s">
        <v>95</v>
      </c>
      <c r="N4" s="29" t="s">
        <v>96</v>
      </c>
    </row>
    <row r="5" spans="1:14" ht="15.75" customHeight="1" outlineLevel="1" x14ac:dyDescent="0.25">
      <c r="A5" s="19" t="s">
        <v>5</v>
      </c>
      <c r="B5" s="20" t="s">
        <v>6</v>
      </c>
      <c r="C5" s="21">
        <v>1122</v>
      </c>
      <c r="D5" s="21"/>
      <c r="E5" s="21"/>
      <c r="F5" s="21">
        <v>279995.09999999998</v>
      </c>
      <c r="G5" s="22">
        <f>F5/C5</f>
        <v>249.54999999999998</v>
      </c>
      <c r="H5" s="23">
        <f>[1]акт!F6</f>
        <v>1131.96</v>
      </c>
      <c r="I5" s="23">
        <f>H5-C5</f>
        <v>9.9600000000000364</v>
      </c>
      <c r="J5" s="23">
        <f t="shared" ref="J5:J55" si="0">IF(I5&gt;0,I5,0)</f>
        <v>9.9600000000000364</v>
      </c>
      <c r="K5" s="23">
        <f t="shared" ref="K5:K68" si="1">IF(I5&lt;0,I5,0)</f>
        <v>0</v>
      </c>
      <c r="L5" s="21">
        <f>ROUND(I5*G5,2)</f>
        <v>2485.52</v>
      </c>
      <c r="M5" s="24">
        <f>IF(L5&gt;0,L5,0)</f>
        <v>2485.52</v>
      </c>
      <c r="N5" s="24">
        <f>IF(L5&lt;0,L5,0)</f>
        <v>0</v>
      </c>
    </row>
    <row r="6" spans="1:14" ht="15.75" customHeight="1" outlineLevel="1" x14ac:dyDescent="0.25">
      <c r="A6" s="19" t="s">
        <v>7</v>
      </c>
      <c r="B6" s="20" t="s">
        <v>8</v>
      </c>
      <c r="C6" s="25">
        <v>668.16</v>
      </c>
      <c r="D6" s="26"/>
      <c r="E6" s="25"/>
      <c r="F6" s="21">
        <v>139077.51</v>
      </c>
      <c r="G6" s="22">
        <f t="shared" ref="G6:G69" si="2">F6/C6</f>
        <v>208.15000897988509</v>
      </c>
      <c r="H6" s="23">
        <f>[1]акт!F9</f>
        <v>339.84</v>
      </c>
      <c r="I6" s="23">
        <f t="shared" ref="I6:I69" si="3">H6-C6</f>
        <v>-328.32</v>
      </c>
      <c r="J6" s="23">
        <f t="shared" si="0"/>
        <v>0</v>
      </c>
      <c r="K6" s="23">
        <f t="shared" si="1"/>
        <v>-328.32</v>
      </c>
      <c r="L6" s="21">
        <f t="shared" ref="L6:L69" si="4">ROUND(I6*G6,2)</f>
        <v>-68339.81</v>
      </c>
      <c r="M6" s="24">
        <f t="shared" ref="M6:M69" si="5">IF(L6&gt;0,L6,0)</f>
        <v>0</v>
      </c>
      <c r="N6" s="24">
        <f t="shared" ref="N6:N69" si="6">IF(L6&lt;0,L6,0)</f>
        <v>-68339.81</v>
      </c>
    </row>
    <row r="7" spans="1:14" ht="15.75" customHeight="1" outlineLevel="1" x14ac:dyDescent="0.25">
      <c r="A7" s="19" t="s">
        <v>9</v>
      </c>
      <c r="B7" s="20" t="s">
        <v>8</v>
      </c>
      <c r="C7" s="21">
        <v>1701</v>
      </c>
      <c r="D7" s="26"/>
      <c r="E7" s="21"/>
      <c r="F7" s="21">
        <v>382725</v>
      </c>
      <c r="G7" s="22">
        <f t="shared" si="2"/>
        <v>225</v>
      </c>
      <c r="H7" s="23">
        <f>[1]акт!F10</f>
        <v>1722</v>
      </c>
      <c r="I7" s="23">
        <f t="shared" si="3"/>
        <v>21</v>
      </c>
      <c r="J7" s="23">
        <f t="shared" si="0"/>
        <v>21</v>
      </c>
      <c r="K7" s="23">
        <f t="shared" si="1"/>
        <v>0</v>
      </c>
      <c r="L7" s="21">
        <f t="shared" si="4"/>
        <v>4725</v>
      </c>
      <c r="M7" s="24">
        <f t="shared" si="5"/>
        <v>4725</v>
      </c>
      <c r="N7" s="24">
        <f t="shared" si="6"/>
        <v>0</v>
      </c>
    </row>
    <row r="8" spans="1:14" ht="15.75" customHeight="1" outlineLevel="1" x14ac:dyDescent="0.25">
      <c r="A8" s="19" t="s">
        <v>10</v>
      </c>
      <c r="B8" s="20" t="s">
        <v>8</v>
      </c>
      <c r="C8" s="21">
        <v>1004.8</v>
      </c>
      <c r="D8" s="26"/>
      <c r="E8" s="21"/>
      <c r="F8" s="21">
        <v>51295.040000000001</v>
      </c>
      <c r="G8" s="22">
        <f t="shared" si="2"/>
        <v>51.050000000000004</v>
      </c>
      <c r="H8" s="23">
        <f>[1]акт!F11</f>
        <v>951.2</v>
      </c>
      <c r="I8" s="23">
        <f t="shared" si="3"/>
        <v>-53.599999999999909</v>
      </c>
      <c r="J8" s="23">
        <f t="shared" si="0"/>
        <v>0</v>
      </c>
      <c r="K8" s="23">
        <f t="shared" si="1"/>
        <v>-53.599999999999909</v>
      </c>
      <c r="L8" s="21">
        <f t="shared" si="4"/>
        <v>-2736.28</v>
      </c>
      <c r="M8" s="24">
        <f t="shared" si="5"/>
        <v>0</v>
      </c>
      <c r="N8" s="24">
        <f t="shared" si="6"/>
        <v>-2736.28</v>
      </c>
    </row>
    <row r="9" spans="1:14" ht="15.75" customHeight="1" outlineLevel="1" x14ac:dyDescent="0.25">
      <c r="A9" s="19" t="s">
        <v>11</v>
      </c>
      <c r="B9" s="20" t="s">
        <v>8</v>
      </c>
      <c r="C9" s="25">
        <v>801.06</v>
      </c>
      <c r="D9" s="26"/>
      <c r="E9" s="25"/>
      <c r="F9" s="21">
        <v>384508.8</v>
      </c>
      <c r="G9" s="22">
        <f t="shared" si="2"/>
        <v>480</v>
      </c>
      <c r="H9" s="23">
        <f>[1]акт!F12</f>
        <v>801.06000000000006</v>
      </c>
      <c r="I9" s="23">
        <f t="shared" si="3"/>
        <v>0</v>
      </c>
      <c r="J9" s="23">
        <f t="shared" si="0"/>
        <v>0</v>
      </c>
      <c r="K9" s="23">
        <f t="shared" si="1"/>
        <v>0</v>
      </c>
      <c r="L9" s="21">
        <f t="shared" si="4"/>
        <v>0</v>
      </c>
      <c r="M9" s="24">
        <f t="shared" si="5"/>
        <v>0</v>
      </c>
      <c r="N9" s="24">
        <f t="shared" si="6"/>
        <v>0</v>
      </c>
    </row>
    <row r="10" spans="1:14" ht="15.75" customHeight="1" outlineLevel="1" x14ac:dyDescent="0.25">
      <c r="A10" s="19" t="s">
        <v>12</v>
      </c>
      <c r="B10" s="20" t="s">
        <v>8</v>
      </c>
      <c r="C10" s="25">
        <v>176.4</v>
      </c>
      <c r="D10" s="26"/>
      <c r="E10" s="25"/>
      <c r="F10" s="21">
        <v>81558.539999999994</v>
      </c>
      <c r="G10" s="22">
        <f t="shared" si="2"/>
        <v>462.34999999999997</v>
      </c>
      <c r="H10" s="23">
        <f>[1]акт!F13</f>
        <v>176.4</v>
      </c>
      <c r="I10" s="23">
        <f t="shared" si="3"/>
        <v>0</v>
      </c>
      <c r="J10" s="23">
        <f t="shared" si="0"/>
        <v>0</v>
      </c>
      <c r="K10" s="23">
        <f t="shared" si="1"/>
        <v>0</v>
      </c>
      <c r="L10" s="21">
        <f t="shared" si="4"/>
        <v>0</v>
      </c>
      <c r="M10" s="24">
        <f t="shared" si="5"/>
        <v>0</v>
      </c>
      <c r="N10" s="24">
        <f t="shared" si="6"/>
        <v>0</v>
      </c>
    </row>
    <row r="11" spans="1:14" ht="15.75" customHeight="1" outlineLevel="1" x14ac:dyDescent="0.25">
      <c r="A11" s="19" t="s">
        <v>13</v>
      </c>
      <c r="B11" s="20" t="s">
        <v>8</v>
      </c>
      <c r="C11" s="25">
        <v>403.2</v>
      </c>
      <c r="D11" s="26"/>
      <c r="E11" s="25"/>
      <c r="F11" s="21">
        <v>80640</v>
      </c>
      <c r="G11" s="22">
        <f t="shared" si="2"/>
        <v>200</v>
      </c>
      <c r="H11" s="23">
        <f>[1]акт!F14</f>
        <v>396</v>
      </c>
      <c r="I11" s="23">
        <f t="shared" si="3"/>
        <v>-7.1999999999999886</v>
      </c>
      <c r="J11" s="23">
        <f t="shared" si="0"/>
        <v>0</v>
      </c>
      <c r="K11" s="23">
        <f t="shared" si="1"/>
        <v>-7.1999999999999886</v>
      </c>
      <c r="L11" s="21">
        <f t="shared" si="4"/>
        <v>-1440</v>
      </c>
      <c r="M11" s="24">
        <f t="shared" si="5"/>
        <v>0</v>
      </c>
      <c r="N11" s="24">
        <f t="shared" si="6"/>
        <v>-1440</v>
      </c>
    </row>
    <row r="12" spans="1:14" ht="15.75" customHeight="1" outlineLevel="1" x14ac:dyDescent="0.25">
      <c r="A12" s="19" t="s">
        <v>14</v>
      </c>
      <c r="B12" s="20" t="s">
        <v>8</v>
      </c>
      <c r="C12" s="21">
        <v>4112</v>
      </c>
      <c r="D12" s="27">
        <v>0.04</v>
      </c>
      <c r="E12" s="21">
        <f>D12*5718*7</f>
        <v>1601.04</v>
      </c>
      <c r="F12" s="21">
        <v>287017.59999999998</v>
      </c>
      <c r="G12" s="22">
        <f t="shared" si="2"/>
        <v>69.8</v>
      </c>
      <c r="H12" s="23">
        <f>[1]акт!F17</f>
        <v>3782.4</v>
      </c>
      <c r="I12" s="23">
        <f t="shared" si="3"/>
        <v>-329.59999999999991</v>
      </c>
      <c r="J12" s="23">
        <f t="shared" si="0"/>
        <v>0</v>
      </c>
      <c r="K12" s="23">
        <f t="shared" si="1"/>
        <v>-329.59999999999991</v>
      </c>
      <c r="L12" s="21">
        <f t="shared" si="4"/>
        <v>-23006.080000000002</v>
      </c>
      <c r="M12" s="24">
        <f t="shared" si="5"/>
        <v>0</v>
      </c>
      <c r="N12" s="24">
        <f t="shared" si="6"/>
        <v>-23006.080000000002</v>
      </c>
    </row>
    <row r="13" spans="1:14" ht="15.75" customHeight="1" outlineLevel="1" x14ac:dyDescent="0.25">
      <c r="A13" s="19" t="s">
        <v>15</v>
      </c>
      <c r="B13" s="20" t="s">
        <v>8</v>
      </c>
      <c r="C13" s="25">
        <v>667.92</v>
      </c>
      <c r="D13" s="26"/>
      <c r="E13" s="25"/>
      <c r="F13" s="21">
        <v>110507.36</v>
      </c>
      <c r="G13" s="22">
        <f t="shared" si="2"/>
        <v>165.44999401125884</v>
      </c>
      <c r="H13" s="23">
        <f>[1]акт!F18</f>
        <v>785.36000000000013</v>
      </c>
      <c r="I13" s="23">
        <f t="shared" si="3"/>
        <v>117.44000000000017</v>
      </c>
      <c r="J13" s="23">
        <f t="shared" si="0"/>
        <v>117.44000000000017</v>
      </c>
      <c r="K13" s="23">
        <f t="shared" si="1"/>
        <v>0</v>
      </c>
      <c r="L13" s="21">
        <f t="shared" si="4"/>
        <v>19430.45</v>
      </c>
      <c r="M13" s="24">
        <f t="shared" si="5"/>
        <v>19430.45</v>
      </c>
      <c r="N13" s="24">
        <f t="shared" si="6"/>
        <v>0</v>
      </c>
    </row>
    <row r="14" spans="1:14" ht="15.75" customHeight="1" outlineLevel="1" x14ac:dyDescent="0.25">
      <c r="A14" s="19" t="s">
        <v>16</v>
      </c>
      <c r="B14" s="20" t="s">
        <v>8</v>
      </c>
      <c r="C14" s="25">
        <v>675.96</v>
      </c>
      <c r="D14" s="26"/>
      <c r="E14" s="25"/>
      <c r="F14" s="21">
        <v>175749.6</v>
      </c>
      <c r="G14" s="22">
        <f t="shared" si="2"/>
        <v>260</v>
      </c>
      <c r="H14" s="23">
        <f>[1]акт!F26</f>
        <v>608.88</v>
      </c>
      <c r="I14" s="23">
        <f t="shared" si="3"/>
        <v>-67.080000000000041</v>
      </c>
      <c r="J14" s="23">
        <f t="shared" si="0"/>
        <v>0</v>
      </c>
      <c r="K14" s="23">
        <f t="shared" si="1"/>
        <v>-67.080000000000041</v>
      </c>
      <c r="L14" s="21">
        <f t="shared" si="4"/>
        <v>-17440.8</v>
      </c>
      <c r="M14" s="24">
        <f t="shared" si="5"/>
        <v>0</v>
      </c>
      <c r="N14" s="24">
        <f t="shared" si="6"/>
        <v>-17440.8</v>
      </c>
    </row>
    <row r="15" spans="1:14" ht="15.75" customHeight="1" outlineLevel="1" x14ac:dyDescent="0.25">
      <c r="A15" s="19" t="s">
        <v>17</v>
      </c>
      <c r="B15" s="20" t="s">
        <v>8</v>
      </c>
      <c r="C15" s="21">
        <v>2000</v>
      </c>
      <c r="D15" s="26"/>
      <c r="E15" s="21"/>
      <c r="F15" s="21">
        <v>100000</v>
      </c>
      <c r="G15" s="22">
        <f t="shared" si="2"/>
        <v>50</v>
      </c>
      <c r="H15" s="23"/>
      <c r="I15" s="23"/>
      <c r="J15" s="23">
        <f t="shared" si="0"/>
        <v>0</v>
      </c>
      <c r="K15" s="23">
        <f t="shared" si="1"/>
        <v>0</v>
      </c>
      <c r="L15" s="21"/>
      <c r="M15" s="24">
        <f t="shared" si="5"/>
        <v>0</v>
      </c>
      <c r="N15" s="24">
        <f t="shared" si="6"/>
        <v>0</v>
      </c>
    </row>
    <row r="16" spans="1:14" ht="15.75" customHeight="1" outlineLevel="1" x14ac:dyDescent="0.25">
      <c r="A16" s="19" t="s">
        <v>18</v>
      </c>
      <c r="B16" s="20" t="s">
        <v>8</v>
      </c>
      <c r="C16" s="25">
        <v>85.2</v>
      </c>
      <c r="D16" s="26"/>
      <c r="E16" s="25"/>
      <c r="F16" s="21">
        <v>80940</v>
      </c>
      <c r="G16" s="22">
        <f t="shared" si="2"/>
        <v>950</v>
      </c>
      <c r="H16" s="23">
        <f>[1]акт!F35</f>
        <v>85.2</v>
      </c>
      <c r="I16" s="23">
        <f t="shared" si="3"/>
        <v>0</v>
      </c>
      <c r="J16" s="23">
        <f t="shared" si="0"/>
        <v>0</v>
      </c>
      <c r="K16" s="23">
        <f t="shared" si="1"/>
        <v>0</v>
      </c>
      <c r="L16" s="21">
        <f t="shared" si="4"/>
        <v>0</v>
      </c>
      <c r="M16" s="24">
        <f t="shared" si="5"/>
        <v>0</v>
      </c>
      <c r="N16" s="24">
        <f t="shared" si="6"/>
        <v>0</v>
      </c>
    </row>
    <row r="17" spans="1:14" ht="15.75" customHeight="1" outlineLevel="1" x14ac:dyDescent="0.25">
      <c r="A17" s="19" t="s">
        <v>19</v>
      </c>
      <c r="B17" s="20" t="s">
        <v>8</v>
      </c>
      <c r="C17" s="25">
        <v>800.7</v>
      </c>
      <c r="D17" s="26"/>
      <c r="E17" s="25"/>
      <c r="F17" s="21">
        <v>240210</v>
      </c>
      <c r="G17" s="22">
        <f t="shared" si="2"/>
        <v>300</v>
      </c>
      <c r="H17" s="23">
        <f>[1]акт!F27</f>
        <v>800.7</v>
      </c>
      <c r="I17" s="23">
        <f t="shared" si="3"/>
        <v>0</v>
      </c>
      <c r="J17" s="23">
        <f t="shared" si="0"/>
        <v>0</v>
      </c>
      <c r="K17" s="23">
        <f t="shared" si="1"/>
        <v>0</v>
      </c>
      <c r="L17" s="21">
        <f t="shared" si="4"/>
        <v>0</v>
      </c>
      <c r="M17" s="24">
        <f t="shared" si="5"/>
        <v>0</v>
      </c>
      <c r="N17" s="24">
        <f t="shared" si="6"/>
        <v>0</v>
      </c>
    </row>
    <row r="18" spans="1:14" ht="15.75" customHeight="1" outlineLevel="1" x14ac:dyDescent="0.25">
      <c r="A18" s="19" t="s">
        <v>20</v>
      </c>
      <c r="B18" s="20" t="s">
        <v>8</v>
      </c>
      <c r="C18" s="25">
        <v>86.4</v>
      </c>
      <c r="D18" s="26"/>
      <c r="E18" s="25"/>
      <c r="F18" s="21">
        <v>82080</v>
      </c>
      <c r="G18" s="22">
        <f t="shared" si="2"/>
        <v>949.99999999999989</v>
      </c>
      <c r="H18" s="23">
        <f>[1]акт!F36</f>
        <v>86.4</v>
      </c>
      <c r="I18" s="23">
        <f t="shared" si="3"/>
        <v>0</v>
      </c>
      <c r="J18" s="23">
        <f t="shared" si="0"/>
        <v>0</v>
      </c>
      <c r="K18" s="23">
        <f t="shared" si="1"/>
        <v>0</v>
      </c>
      <c r="L18" s="21">
        <f t="shared" si="4"/>
        <v>0</v>
      </c>
      <c r="M18" s="24">
        <f t="shared" si="5"/>
        <v>0</v>
      </c>
      <c r="N18" s="24">
        <f t="shared" si="6"/>
        <v>0</v>
      </c>
    </row>
    <row r="19" spans="1:14" ht="15.75" customHeight="1" outlineLevel="1" x14ac:dyDescent="0.25">
      <c r="A19" s="19" t="s">
        <v>21</v>
      </c>
      <c r="B19" s="20" t="s">
        <v>8</v>
      </c>
      <c r="C19" s="25">
        <v>86.4</v>
      </c>
      <c r="D19" s="26"/>
      <c r="E19" s="25"/>
      <c r="F19" s="21">
        <v>82080</v>
      </c>
      <c r="G19" s="22">
        <f t="shared" si="2"/>
        <v>949.99999999999989</v>
      </c>
      <c r="H19" s="23">
        <f>[1]акт!F29</f>
        <v>86.4</v>
      </c>
      <c r="I19" s="23">
        <f t="shared" si="3"/>
        <v>0</v>
      </c>
      <c r="J19" s="23">
        <f t="shared" si="0"/>
        <v>0</v>
      </c>
      <c r="K19" s="23">
        <f t="shared" si="1"/>
        <v>0</v>
      </c>
      <c r="L19" s="21">
        <f t="shared" si="4"/>
        <v>0</v>
      </c>
      <c r="M19" s="24">
        <f t="shared" si="5"/>
        <v>0</v>
      </c>
      <c r="N19" s="24">
        <f t="shared" si="6"/>
        <v>0</v>
      </c>
    </row>
    <row r="20" spans="1:14" ht="15.75" customHeight="1" outlineLevel="1" x14ac:dyDescent="0.25">
      <c r="A20" s="19" t="s">
        <v>22</v>
      </c>
      <c r="B20" s="20" t="s">
        <v>8</v>
      </c>
      <c r="C20" s="25">
        <v>79.2</v>
      </c>
      <c r="D20" s="26"/>
      <c r="E20" s="25"/>
      <c r="F20" s="21">
        <v>75240</v>
      </c>
      <c r="G20" s="22">
        <f t="shared" si="2"/>
        <v>950</v>
      </c>
      <c r="H20" s="23">
        <f>[1]акт!F31</f>
        <v>79.2</v>
      </c>
      <c r="I20" s="23">
        <f t="shared" si="3"/>
        <v>0</v>
      </c>
      <c r="J20" s="23">
        <f t="shared" si="0"/>
        <v>0</v>
      </c>
      <c r="K20" s="23">
        <f t="shared" si="1"/>
        <v>0</v>
      </c>
      <c r="L20" s="21">
        <f t="shared" si="4"/>
        <v>0</v>
      </c>
      <c r="M20" s="24">
        <f t="shared" si="5"/>
        <v>0</v>
      </c>
      <c r="N20" s="24">
        <f t="shared" si="6"/>
        <v>0</v>
      </c>
    </row>
    <row r="21" spans="1:14" ht="15.75" customHeight="1" outlineLevel="1" x14ac:dyDescent="0.25">
      <c r="A21" s="19" t="s">
        <v>23</v>
      </c>
      <c r="B21" s="20" t="s">
        <v>8</v>
      </c>
      <c r="C21" s="25">
        <v>86.4</v>
      </c>
      <c r="D21" s="26"/>
      <c r="E21" s="25"/>
      <c r="F21" s="21">
        <v>82080</v>
      </c>
      <c r="G21" s="22">
        <f t="shared" si="2"/>
        <v>949.99999999999989</v>
      </c>
      <c r="H21" s="23">
        <f>[1]акт!F33</f>
        <v>86.4</v>
      </c>
      <c r="I21" s="23">
        <f t="shared" si="3"/>
        <v>0</v>
      </c>
      <c r="J21" s="23">
        <f t="shared" si="0"/>
        <v>0</v>
      </c>
      <c r="K21" s="23">
        <f t="shared" si="1"/>
        <v>0</v>
      </c>
      <c r="L21" s="21">
        <f t="shared" si="4"/>
        <v>0</v>
      </c>
      <c r="M21" s="24">
        <f t="shared" si="5"/>
        <v>0</v>
      </c>
      <c r="N21" s="24">
        <f t="shared" si="6"/>
        <v>0</v>
      </c>
    </row>
    <row r="22" spans="1:14" ht="15.75" customHeight="1" outlineLevel="1" x14ac:dyDescent="0.25">
      <c r="A22" s="19" t="s">
        <v>24</v>
      </c>
      <c r="B22" s="20" t="s">
        <v>8</v>
      </c>
      <c r="C22" s="25">
        <v>85.2</v>
      </c>
      <c r="D22" s="26"/>
      <c r="E22" s="25"/>
      <c r="F22" s="21">
        <v>80940</v>
      </c>
      <c r="G22" s="22">
        <f t="shared" si="2"/>
        <v>950</v>
      </c>
      <c r="H22" s="23">
        <f>[1]акт!F32</f>
        <v>85.2</v>
      </c>
      <c r="I22" s="23">
        <f t="shared" si="3"/>
        <v>0</v>
      </c>
      <c r="J22" s="23">
        <f t="shared" si="0"/>
        <v>0</v>
      </c>
      <c r="K22" s="23">
        <f t="shared" si="1"/>
        <v>0</v>
      </c>
      <c r="L22" s="21">
        <f t="shared" si="4"/>
        <v>0</v>
      </c>
      <c r="M22" s="24">
        <f t="shared" si="5"/>
        <v>0</v>
      </c>
      <c r="N22" s="24">
        <f t="shared" si="6"/>
        <v>0</v>
      </c>
    </row>
    <row r="23" spans="1:14" ht="15.75" customHeight="1" outlineLevel="1" x14ac:dyDescent="0.25">
      <c r="A23" s="19" t="s">
        <v>25</v>
      </c>
      <c r="B23" s="20" t="s">
        <v>8</v>
      </c>
      <c r="C23" s="25">
        <v>800.7</v>
      </c>
      <c r="D23" s="26"/>
      <c r="E23" s="25"/>
      <c r="F23" s="21">
        <v>240210</v>
      </c>
      <c r="G23" s="22">
        <f t="shared" si="2"/>
        <v>300</v>
      </c>
      <c r="H23" s="23">
        <f>[1]акт!F38</f>
        <v>800.7</v>
      </c>
      <c r="I23" s="23">
        <f t="shared" si="3"/>
        <v>0</v>
      </c>
      <c r="J23" s="23">
        <f t="shared" si="0"/>
        <v>0</v>
      </c>
      <c r="K23" s="23">
        <f t="shared" si="1"/>
        <v>0</v>
      </c>
      <c r="L23" s="21">
        <f t="shared" si="4"/>
        <v>0</v>
      </c>
      <c r="M23" s="24">
        <f t="shared" si="5"/>
        <v>0</v>
      </c>
      <c r="N23" s="24">
        <f t="shared" si="6"/>
        <v>0</v>
      </c>
    </row>
    <row r="24" spans="1:14" ht="15.75" customHeight="1" outlineLevel="1" x14ac:dyDescent="0.25">
      <c r="A24" s="19" t="s">
        <v>26</v>
      </c>
      <c r="B24" s="20" t="s">
        <v>8</v>
      </c>
      <c r="C24" s="25">
        <v>86.4</v>
      </c>
      <c r="D24" s="26"/>
      <c r="E24" s="25"/>
      <c r="F24" s="21">
        <v>82080</v>
      </c>
      <c r="G24" s="22">
        <f t="shared" si="2"/>
        <v>949.99999999999989</v>
      </c>
      <c r="H24" s="23">
        <f>[1]акт!F37</f>
        <v>86.4</v>
      </c>
      <c r="I24" s="23">
        <f t="shared" si="3"/>
        <v>0</v>
      </c>
      <c r="J24" s="23">
        <f t="shared" si="0"/>
        <v>0</v>
      </c>
      <c r="K24" s="23">
        <f t="shared" si="1"/>
        <v>0</v>
      </c>
      <c r="L24" s="21">
        <f t="shared" si="4"/>
        <v>0</v>
      </c>
      <c r="M24" s="24">
        <f t="shared" si="5"/>
        <v>0</v>
      </c>
      <c r="N24" s="24">
        <f t="shared" si="6"/>
        <v>0</v>
      </c>
    </row>
    <row r="25" spans="1:14" ht="15.75" customHeight="1" outlineLevel="1" x14ac:dyDescent="0.25">
      <c r="A25" s="19" t="s">
        <v>27</v>
      </c>
      <c r="B25" s="20" t="s">
        <v>8</v>
      </c>
      <c r="C25" s="25">
        <v>86.4</v>
      </c>
      <c r="D25" s="26"/>
      <c r="E25" s="25"/>
      <c r="F25" s="21">
        <v>82080</v>
      </c>
      <c r="G25" s="22">
        <f t="shared" si="2"/>
        <v>949.99999999999989</v>
      </c>
      <c r="H25" s="23">
        <f>[1]акт!F30</f>
        <v>86.4</v>
      </c>
      <c r="I25" s="23">
        <f t="shared" si="3"/>
        <v>0</v>
      </c>
      <c r="J25" s="23">
        <f t="shared" si="0"/>
        <v>0</v>
      </c>
      <c r="K25" s="23">
        <f t="shared" si="1"/>
        <v>0</v>
      </c>
      <c r="L25" s="21">
        <f t="shared" si="4"/>
        <v>0</v>
      </c>
      <c r="M25" s="24">
        <f t="shared" si="5"/>
        <v>0</v>
      </c>
      <c r="N25" s="24">
        <f t="shared" si="6"/>
        <v>0</v>
      </c>
    </row>
    <row r="26" spans="1:14" ht="15.75" customHeight="1" outlineLevel="1" x14ac:dyDescent="0.25">
      <c r="A26" s="19" t="s">
        <v>28</v>
      </c>
      <c r="B26" s="20" t="s">
        <v>8</v>
      </c>
      <c r="C26" s="25">
        <v>167.04</v>
      </c>
      <c r="D26" s="26"/>
      <c r="E26" s="25"/>
      <c r="F26" s="21">
        <v>41760</v>
      </c>
      <c r="G26" s="22">
        <f t="shared" si="2"/>
        <v>250</v>
      </c>
      <c r="H26" s="23">
        <f>[1]акт!F39</f>
        <v>167.04</v>
      </c>
      <c r="I26" s="23">
        <f t="shared" si="3"/>
        <v>0</v>
      </c>
      <c r="J26" s="23">
        <f t="shared" si="0"/>
        <v>0</v>
      </c>
      <c r="K26" s="23">
        <f t="shared" si="1"/>
        <v>0</v>
      </c>
      <c r="L26" s="21">
        <f t="shared" si="4"/>
        <v>0</v>
      </c>
      <c r="M26" s="24">
        <f t="shared" si="5"/>
        <v>0</v>
      </c>
      <c r="N26" s="24">
        <f t="shared" si="6"/>
        <v>0</v>
      </c>
    </row>
    <row r="27" spans="1:14" ht="15.75" customHeight="1" outlineLevel="1" x14ac:dyDescent="0.25">
      <c r="A27" s="19" t="s">
        <v>29</v>
      </c>
      <c r="B27" s="20" t="s">
        <v>8</v>
      </c>
      <c r="C27" s="25">
        <v>604.79999999999995</v>
      </c>
      <c r="D27" s="26"/>
      <c r="E27" s="25"/>
      <c r="F27" s="21">
        <v>134295.84</v>
      </c>
      <c r="G27" s="22">
        <f t="shared" si="2"/>
        <v>222.05</v>
      </c>
      <c r="H27" s="23">
        <f>[1]акт!F41</f>
        <v>604.79999999999995</v>
      </c>
      <c r="I27" s="23">
        <f t="shared" si="3"/>
        <v>0</v>
      </c>
      <c r="J27" s="23">
        <f t="shared" si="0"/>
        <v>0</v>
      </c>
      <c r="K27" s="23">
        <f t="shared" si="1"/>
        <v>0</v>
      </c>
      <c r="L27" s="21">
        <f t="shared" si="4"/>
        <v>0</v>
      </c>
      <c r="M27" s="24">
        <f t="shared" si="5"/>
        <v>0</v>
      </c>
      <c r="N27" s="24">
        <f t="shared" si="6"/>
        <v>0</v>
      </c>
    </row>
    <row r="28" spans="1:14" ht="15.75" customHeight="1" outlineLevel="1" x14ac:dyDescent="0.25">
      <c r="A28" s="19" t="s">
        <v>30</v>
      </c>
      <c r="B28" s="20" t="s">
        <v>8</v>
      </c>
      <c r="C28" s="25">
        <v>552.96</v>
      </c>
      <c r="D28" s="26"/>
      <c r="E28" s="25"/>
      <c r="F28" s="21">
        <v>122784.76</v>
      </c>
      <c r="G28" s="22">
        <f t="shared" si="2"/>
        <v>222.04998553240739</v>
      </c>
      <c r="H28" s="23">
        <f>[1]акт!F42+[1]акт!F43</f>
        <v>554.88</v>
      </c>
      <c r="I28" s="23">
        <f t="shared" si="3"/>
        <v>1.9199999999999591</v>
      </c>
      <c r="J28" s="23">
        <f t="shared" si="0"/>
        <v>1.9199999999999591</v>
      </c>
      <c r="K28" s="23">
        <f t="shared" si="1"/>
        <v>0</v>
      </c>
      <c r="L28" s="21">
        <f t="shared" si="4"/>
        <v>426.34</v>
      </c>
      <c r="M28" s="24">
        <f t="shared" si="5"/>
        <v>426.34</v>
      </c>
      <c r="N28" s="24">
        <f t="shared" si="6"/>
        <v>0</v>
      </c>
    </row>
    <row r="29" spans="1:14" ht="15.75" customHeight="1" outlineLevel="1" x14ac:dyDescent="0.25">
      <c r="A29" s="19" t="s">
        <v>31</v>
      </c>
      <c r="B29" s="20" t="s">
        <v>8</v>
      </c>
      <c r="C29" s="21">
        <v>1209.5999999999999</v>
      </c>
      <c r="D29" s="26"/>
      <c r="E29" s="21"/>
      <c r="F29" s="21">
        <v>268591.68</v>
      </c>
      <c r="G29" s="22">
        <f t="shared" si="2"/>
        <v>222.05</v>
      </c>
      <c r="H29" s="23">
        <f>[1]акт!F44</f>
        <v>1022.4</v>
      </c>
      <c r="I29" s="23">
        <f t="shared" si="3"/>
        <v>-187.19999999999993</v>
      </c>
      <c r="J29" s="23">
        <f t="shared" si="0"/>
        <v>0</v>
      </c>
      <c r="K29" s="23">
        <f t="shared" si="1"/>
        <v>-187.19999999999993</v>
      </c>
      <c r="L29" s="21">
        <f t="shared" si="4"/>
        <v>-41567.760000000002</v>
      </c>
      <c r="M29" s="24">
        <f t="shared" si="5"/>
        <v>0</v>
      </c>
      <c r="N29" s="24">
        <f t="shared" si="6"/>
        <v>-41567.760000000002</v>
      </c>
    </row>
    <row r="30" spans="1:14" ht="15.75" customHeight="1" outlineLevel="1" x14ac:dyDescent="0.25">
      <c r="A30" s="19" t="s">
        <v>32</v>
      </c>
      <c r="B30" s="20" t="s">
        <v>8</v>
      </c>
      <c r="C30" s="25">
        <v>552.96</v>
      </c>
      <c r="D30" s="26"/>
      <c r="E30" s="25"/>
      <c r="F30" s="21">
        <v>115098.62</v>
      </c>
      <c r="G30" s="22">
        <f t="shared" si="2"/>
        <v>208.1499927662037</v>
      </c>
      <c r="H30" s="23">
        <f>[1]акт!F45</f>
        <v>544.31999999999994</v>
      </c>
      <c r="I30" s="23">
        <f t="shared" si="3"/>
        <v>-8.6400000000001</v>
      </c>
      <c r="J30" s="23">
        <f t="shared" si="0"/>
        <v>0</v>
      </c>
      <c r="K30" s="23">
        <f t="shared" si="1"/>
        <v>-8.6400000000001</v>
      </c>
      <c r="L30" s="21">
        <f t="shared" si="4"/>
        <v>-1798.42</v>
      </c>
      <c r="M30" s="24">
        <f t="shared" si="5"/>
        <v>0</v>
      </c>
      <c r="N30" s="24">
        <f t="shared" si="6"/>
        <v>-1798.42</v>
      </c>
    </row>
    <row r="31" spans="1:14" ht="15.75" customHeight="1" outlineLevel="1" x14ac:dyDescent="0.25">
      <c r="A31" s="19" t="s">
        <v>33</v>
      </c>
      <c r="B31" s="20" t="s">
        <v>8</v>
      </c>
      <c r="C31" s="25">
        <v>975</v>
      </c>
      <c r="D31" s="26"/>
      <c r="E31" s="25"/>
      <c r="F31" s="21">
        <v>204750</v>
      </c>
      <c r="G31" s="22">
        <f t="shared" si="2"/>
        <v>210</v>
      </c>
      <c r="H31" s="23">
        <f>[1]акт!F46</f>
        <v>1035</v>
      </c>
      <c r="I31" s="23">
        <f t="shared" si="3"/>
        <v>60</v>
      </c>
      <c r="J31" s="23">
        <f t="shared" si="0"/>
        <v>60</v>
      </c>
      <c r="K31" s="23">
        <f t="shared" si="1"/>
        <v>0</v>
      </c>
      <c r="L31" s="21">
        <f t="shared" si="4"/>
        <v>12600</v>
      </c>
      <c r="M31" s="24">
        <f t="shared" si="5"/>
        <v>12600</v>
      </c>
      <c r="N31" s="24">
        <f t="shared" si="6"/>
        <v>0</v>
      </c>
    </row>
    <row r="32" spans="1:14" ht="15.75" customHeight="1" outlineLevel="1" x14ac:dyDescent="0.25">
      <c r="A32" s="19" t="s">
        <v>34</v>
      </c>
      <c r="B32" s="20" t="s">
        <v>8</v>
      </c>
      <c r="C32" s="21">
        <v>3325</v>
      </c>
      <c r="D32" s="26"/>
      <c r="E32" s="21"/>
      <c r="F32" s="21">
        <v>1330000</v>
      </c>
      <c r="G32" s="22">
        <f t="shared" si="2"/>
        <v>400</v>
      </c>
      <c r="H32" s="23">
        <f>[1]акт!F47</f>
        <v>3041</v>
      </c>
      <c r="I32" s="23">
        <f t="shared" si="3"/>
        <v>-284</v>
      </c>
      <c r="J32" s="23">
        <f t="shared" si="0"/>
        <v>0</v>
      </c>
      <c r="K32" s="23">
        <f t="shared" si="1"/>
        <v>-284</v>
      </c>
      <c r="L32" s="21">
        <f t="shared" si="4"/>
        <v>-113600</v>
      </c>
      <c r="M32" s="24">
        <f t="shared" si="5"/>
        <v>0</v>
      </c>
      <c r="N32" s="24">
        <f t="shared" si="6"/>
        <v>-113600</v>
      </c>
    </row>
    <row r="33" spans="1:15" ht="15.75" customHeight="1" outlineLevel="1" x14ac:dyDescent="0.25">
      <c r="A33" s="19" t="s">
        <v>35</v>
      </c>
      <c r="B33" s="20" t="s">
        <v>8</v>
      </c>
      <c r="C33" s="21">
        <v>1608</v>
      </c>
      <c r="D33" s="26"/>
      <c r="E33" s="21"/>
      <c r="F33" s="21">
        <v>92138.4</v>
      </c>
      <c r="G33" s="22">
        <f t="shared" si="2"/>
        <v>57.3</v>
      </c>
      <c r="H33" s="23">
        <f>[1]акт!F100</f>
        <v>1580</v>
      </c>
      <c r="I33" s="23">
        <f t="shared" si="3"/>
        <v>-28</v>
      </c>
      <c r="J33" s="23">
        <f t="shared" si="0"/>
        <v>0</v>
      </c>
      <c r="K33" s="23">
        <f t="shared" si="1"/>
        <v>-28</v>
      </c>
      <c r="L33" s="21">
        <f t="shared" si="4"/>
        <v>-1604.4</v>
      </c>
      <c r="M33" s="24">
        <f t="shared" si="5"/>
        <v>0</v>
      </c>
      <c r="N33" s="24">
        <f t="shared" si="6"/>
        <v>-1604.4</v>
      </c>
    </row>
    <row r="34" spans="1:15" ht="15.75" customHeight="1" outlineLevel="1" x14ac:dyDescent="0.25">
      <c r="A34" s="19" t="s">
        <v>36</v>
      </c>
      <c r="B34" s="20" t="s">
        <v>8</v>
      </c>
      <c r="C34" s="25">
        <v>403.2</v>
      </c>
      <c r="D34" s="26"/>
      <c r="E34" s="25"/>
      <c r="F34" s="21">
        <v>81063.360000000001</v>
      </c>
      <c r="G34" s="22">
        <f t="shared" si="2"/>
        <v>201.05</v>
      </c>
      <c r="H34" s="23">
        <f>[1]акт!F101</f>
        <v>375.92</v>
      </c>
      <c r="I34" s="23">
        <f t="shared" si="3"/>
        <v>-27.279999999999973</v>
      </c>
      <c r="J34" s="23">
        <f t="shared" si="0"/>
        <v>0</v>
      </c>
      <c r="K34" s="23">
        <f t="shared" si="1"/>
        <v>-27.279999999999973</v>
      </c>
      <c r="L34" s="21">
        <f t="shared" si="4"/>
        <v>-5484.64</v>
      </c>
      <c r="M34" s="24">
        <f t="shared" si="5"/>
        <v>0</v>
      </c>
      <c r="N34" s="24">
        <f t="shared" si="6"/>
        <v>-5484.64</v>
      </c>
    </row>
    <row r="35" spans="1:15" ht="15.75" customHeight="1" outlineLevel="1" x14ac:dyDescent="0.25">
      <c r="A35" s="19" t="s">
        <v>37</v>
      </c>
      <c r="B35" s="20" t="s">
        <v>8</v>
      </c>
      <c r="C35" s="25">
        <v>2</v>
      </c>
      <c r="D35" s="26"/>
      <c r="E35" s="25"/>
      <c r="F35" s="21">
        <v>1488.4</v>
      </c>
      <c r="G35" s="22">
        <f t="shared" si="2"/>
        <v>744.2</v>
      </c>
      <c r="H35" s="23"/>
      <c r="I35" s="23">
        <f t="shared" si="3"/>
        <v>-2</v>
      </c>
      <c r="J35" s="23">
        <f t="shared" si="0"/>
        <v>0</v>
      </c>
      <c r="K35" s="23">
        <f t="shared" si="1"/>
        <v>-2</v>
      </c>
      <c r="L35" s="21">
        <f t="shared" si="4"/>
        <v>-1488.4</v>
      </c>
      <c r="M35" s="24">
        <f t="shared" si="5"/>
        <v>0</v>
      </c>
      <c r="N35" s="24">
        <f t="shared" si="6"/>
        <v>-1488.4</v>
      </c>
    </row>
    <row r="36" spans="1:15" ht="15.75" customHeight="1" outlineLevel="1" x14ac:dyDescent="0.25">
      <c r="A36" s="19" t="s">
        <v>38</v>
      </c>
      <c r="B36" s="20" t="s">
        <v>8</v>
      </c>
      <c r="C36" s="25">
        <v>669</v>
      </c>
      <c r="D36" s="26"/>
      <c r="E36" s="25"/>
      <c r="F36" s="21">
        <v>200700</v>
      </c>
      <c r="G36" s="22">
        <f t="shared" si="2"/>
        <v>300</v>
      </c>
      <c r="H36" s="23">
        <f>[1]акт!F105</f>
        <v>609.5200000000001</v>
      </c>
      <c r="I36" s="23">
        <f t="shared" si="3"/>
        <v>-59.479999999999905</v>
      </c>
      <c r="J36" s="23">
        <f t="shared" si="0"/>
        <v>0</v>
      </c>
      <c r="K36" s="23">
        <f t="shared" si="1"/>
        <v>-59.479999999999905</v>
      </c>
      <c r="L36" s="21">
        <f t="shared" si="4"/>
        <v>-17844</v>
      </c>
      <c r="M36" s="24">
        <f t="shared" si="5"/>
        <v>0</v>
      </c>
      <c r="N36" s="24">
        <f t="shared" si="6"/>
        <v>-17844</v>
      </c>
    </row>
    <row r="37" spans="1:15" ht="15.75" customHeight="1" outlineLevel="1" x14ac:dyDescent="0.25">
      <c r="A37" s="19" t="s">
        <v>39</v>
      </c>
      <c r="B37" s="20" t="s">
        <v>8</v>
      </c>
      <c r="C37" s="25">
        <v>19.8</v>
      </c>
      <c r="D37" s="25"/>
      <c r="E37" s="25"/>
      <c r="F37" s="21">
        <v>23760</v>
      </c>
      <c r="G37" s="22">
        <f t="shared" si="2"/>
        <v>1200</v>
      </c>
      <c r="H37" s="23">
        <f>[1]акт!F110</f>
        <v>10.200000000000001</v>
      </c>
      <c r="I37" s="23">
        <f t="shared" si="3"/>
        <v>-9.6</v>
      </c>
      <c r="J37" s="23">
        <f t="shared" si="0"/>
        <v>0</v>
      </c>
      <c r="K37" s="23">
        <f t="shared" si="1"/>
        <v>-9.6</v>
      </c>
      <c r="L37" s="21">
        <f t="shared" si="4"/>
        <v>-11520</v>
      </c>
      <c r="M37" s="24">
        <f t="shared" si="5"/>
        <v>0</v>
      </c>
      <c r="N37" s="24">
        <f t="shared" si="6"/>
        <v>-11520</v>
      </c>
    </row>
    <row r="38" spans="1:15" ht="15.75" customHeight="1" outlineLevel="1" x14ac:dyDescent="0.25">
      <c r="A38" s="19" t="s">
        <v>40</v>
      </c>
      <c r="B38" s="20" t="s">
        <v>8</v>
      </c>
      <c r="C38" s="21">
        <v>2000</v>
      </c>
      <c r="D38" s="26"/>
      <c r="E38" s="21"/>
      <c r="F38" s="21">
        <v>227100</v>
      </c>
      <c r="G38" s="22">
        <f t="shared" si="2"/>
        <v>113.55</v>
      </c>
      <c r="H38" s="23">
        <v>2000</v>
      </c>
      <c r="I38" s="23">
        <f t="shared" si="3"/>
        <v>0</v>
      </c>
      <c r="J38" s="23">
        <f t="shared" si="0"/>
        <v>0</v>
      </c>
      <c r="K38" s="23">
        <f t="shared" si="1"/>
        <v>0</v>
      </c>
      <c r="L38" s="21">
        <f t="shared" si="4"/>
        <v>0</v>
      </c>
      <c r="M38" s="24">
        <f t="shared" si="5"/>
        <v>0</v>
      </c>
      <c r="N38" s="24">
        <f t="shared" si="6"/>
        <v>0</v>
      </c>
      <c r="O38" s="2" t="s">
        <v>41</v>
      </c>
    </row>
    <row r="39" spans="1:15" ht="15.75" customHeight="1" outlineLevel="1" x14ac:dyDescent="0.25">
      <c r="A39" s="19" t="s">
        <v>42</v>
      </c>
      <c r="B39" s="20" t="s">
        <v>8</v>
      </c>
      <c r="C39" s="21">
        <v>4008</v>
      </c>
      <c r="D39" s="26"/>
      <c r="E39" s="21"/>
      <c r="F39" s="21">
        <v>455108.4</v>
      </c>
      <c r="G39" s="22">
        <f t="shared" si="2"/>
        <v>113.55000000000001</v>
      </c>
      <c r="H39" s="23">
        <f>[1]акт!F112-H38-H40</f>
        <v>4005.1500000000005</v>
      </c>
      <c r="I39" s="23">
        <f t="shared" si="3"/>
        <v>-2.8499999999994543</v>
      </c>
      <c r="J39" s="23">
        <f t="shared" si="0"/>
        <v>0</v>
      </c>
      <c r="K39" s="23">
        <f t="shared" si="1"/>
        <v>-2.8499999999994543</v>
      </c>
      <c r="L39" s="21">
        <f t="shared" si="4"/>
        <v>-323.62</v>
      </c>
      <c r="M39" s="24">
        <f t="shared" si="5"/>
        <v>0</v>
      </c>
      <c r="N39" s="24">
        <f t="shared" si="6"/>
        <v>-323.62</v>
      </c>
    </row>
    <row r="40" spans="1:15" ht="26.25" customHeight="1" outlineLevel="1" x14ac:dyDescent="0.25">
      <c r="A40" s="19" t="s">
        <v>43</v>
      </c>
      <c r="B40" s="20" t="s">
        <v>8</v>
      </c>
      <c r="C40" s="21">
        <v>2000</v>
      </c>
      <c r="D40" s="26"/>
      <c r="E40" s="21"/>
      <c r="F40" s="21">
        <v>227100</v>
      </c>
      <c r="G40" s="22">
        <f t="shared" si="2"/>
        <v>113.55</v>
      </c>
      <c r="H40" s="23">
        <v>2000</v>
      </c>
      <c r="I40" s="23">
        <f t="shared" si="3"/>
        <v>0</v>
      </c>
      <c r="J40" s="23">
        <f t="shared" si="0"/>
        <v>0</v>
      </c>
      <c r="K40" s="23">
        <f t="shared" si="1"/>
        <v>0</v>
      </c>
      <c r="L40" s="21">
        <f t="shared" si="4"/>
        <v>0</v>
      </c>
      <c r="M40" s="24">
        <f t="shared" si="5"/>
        <v>0</v>
      </c>
      <c r="N40" s="24">
        <f t="shared" si="6"/>
        <v>0</v>
      </c>
    </row>
    <row r="41" spans="1:15" ht="15.75" customHeight="1" outlineLevel="1" x14ac:dyDescent="0.25">
      <c r="A41" s="19" t="s">
        <v>44</v>
      </c>
      <c r="B41" s="20" t="s">
        <v>8</v>
      </c>
      <c r="C41" s="21">
        <v>1603</v>
      </c>
      <c r="D41" s="26"/>
      <c r="E41" s="21"/>
      <c r="F41" s="21">
        <v>90489.35</v>
      </c>
      <c r="G41" s="22">
        <f t="shared" si="2"/>
        <v>56.45</v>
      </c>
      <c r="H41" s="23">
        <f>[1]акт!F124</f>
        <v>1579.8999999999999</v>
      </c>
      <c r="I41" s="23">
        <f t="shared" si="3"/>
        <v>-23.100000000000136</v>
      </c>
      <c r="J41" s="23">
        <f t="shared" si="0"/>
        <v>0</v>
      </c>
      <c r="K41" s="23">
        <f t="shared" si="1"/>
        <v>-23.100000000000136</v>
      </c>
      <c r="L41" s="21">
        <f t="shared" si="4"/>
        <v>-1304</v>
      </c>
      <c r="M41" s="24">
        <f t="shared" si="5"/>
        <v>0</v>
      </c>
      <c r="N41" s="24">
        <f>IF(L41&lt;0,L41,0)</f>
        <v>-1304</v>
      </c>
    </row>
    <row r="42" spans="1:15" ht="28.5" customHeight="1" outlineLevel="1" x14ac:dyDescent="0.25">
      <c r="A42" s="19" t="s">
        <v>45</v>
      </c>
      <c r="B42" s="20" t="s">
        <v>8</v>
      </c>
      <c r="C42" s="25">
        <v>629</v>
      </c>
      <c r="D42" s="26"/>
      <c r="E42" s="25"/>
      <c r="F42" s="21">
        <v>119994.61</v>
      </c>
      <c r="G42" s="22">
        <f t="shared" si="2"/>
        <v>190.77044515103339</v>
      </c>
      <c r="H42" s="23">
        <f>[1]акт!F125</f>
        <v>640</v>
      </c>
      <c r="I42" s="23">
        <f t="shared" si="3"/>
        <v>11</v>
      </c>
      <c r="J42" s="23">
        <f t="shared" si="0"/>
        <v>11</v>
      </c>
      <c r="K42" s="23">
        <f t="shared" si="1"/>
        <v>0</v>
      </c>
      <c r="L42" s="21">
        <f t="shared" si="4"/>
        <v>2098.4699999999998</v>
      </c>
      <c r="M42" s="24">
        <f t="shared" si="5"/>
        <v>2098.4699999999998</v>
      </c>
      <c r="N42" s="24">
        <f t="shared" si="6"/>
        <v>0</v>
      </c>
    </row>
    <row r="43" spans="1:15" ht="15.75" customHeight="1" outlineLevel="1" x14ac:dyDescent="0.25">
      <c r="A43" s="19" t="s">
        <v>46</v>
      </c>
      <c r="B43" s="20" t="s">
        <v>6</v>
      </c>
      <c r="C43" s="21">
        <v>5415</v>
      </c>
      <c r="D43" s="26"/>
      <c r="E43" s="21"/>
      <c r="F43" s="21">
        <v>614873.25</v>
      </c>
      <c r="G43" s="22">
        <f t="shared" si="2"/>
        <v>113.55</v>
      </c>
      <c r="H43" s="23">
        <f>[1]акт!F126</f>
        <v>4325</v>
      </c>
      <c r="I43" s="23">
        <f t="shared" si="3"/>
        <v>-1090</v>
      </c>
      <c r="J43" s="23">
        <f t="shared" si="0"/>
        <v>0</v>
      </c>
      <c r="K43" s="23">
        <f t="shared" si="1"/>
        <v>-1090</v>
      </c>
      <c r="L43" s="21">
        <f t="shared" si="4"/>
        <v>-123769.5</v>
      </c>
      <c r="M43" s="24">
        <f t="shared" si="5"/>
        <v>0</v>
      </c>
      <c r="N43" s="24">
        <f t="shared" si="6"/>
        <v>-123769.5</v>
      </c>
    </row>
    <row r="44" spans="1:15" ht="15.75" customHeight="1" outlineLevel="1" x14ac:dyDescent="0.25">
      <c r="A44" s="19" t="s">
        <v>47</v>
      </c>
      <c r="B44" s="20" t="s">
        <v>8</v>
      </c>
      <c r="C44" s="25">
        <v>509.23</v>
      </c>
      <c r="D44" s="26"/>
      <c r="E44" s="25"/>
      <c r="F44" s="21">
        <v>356461</v>
      </c>
      <c r="G44" s="22">
        <f t="shared" si="2"/>
        <v>700</v>
      </c>
      <c r="H44" s="23">
        <f>[1]акт!F130</f>
        <v>512</v>
      </c>
      <c r="I44" s="23">
        <f t="shared" si="3"/>
        <v>2.7699999999999818</v>
      </c>
      <c r="J44" s="23">
        <f t="shared" si="0"/>
        <v>2.7699999999999818</v>
      </c>
      <c r="K44" s="23">
        <f t="shared" si="1"/>
        <v>0</v>
      </c>
      <c r="L44" s="21">
        <f t="shared" si="4"/>
        <v>1939</v>
      </c>
      <c r="M44" s="24">
        <f t="shared" si="5"/>
        <v>1939</v>
      </c>
      <c r="N44" s="24">
        <f t="shared" si="6"/>
        <v>0</v>
      </c>
    </row>
    <row r="45" spans="1:15" ht="15.75" customHeight="1" outlineLevel="1" x14ac:dyDescent="0.25">
      <c r="A45" s="19" t="s">
        <v>48</v>
      </c>
      <c r="B45" s="20" t="s">
        <v>8</v>
      </c>
      <c r="C45" s="21">
        <v>8088.3</v>
      </c>
      <c r="D45" s="26"/>
      <c r="E45" s="21"/>
      <c r="F45" s="21">
        <v>2555902.7999999998</v>
      </c>
      <c r="G45" s="22">
        <f t="shared" si="2"/>
        <v>315.99999999999994</v>
      </c>
      <c r="H45" s="23">
        <f>[1]акт!F131</f>
        <v>7960.34</v>
      </c>
      <c r="I45" s="23">
        <f t="shared" si="3"/>
        <v>-127.96000000000004</v>
      </c>
      <c r="J45" s="23">
        <f t="shared" si="0"/>
        <v>0</v>
      </c>
      <c r="K45" s="23">
        <f t="shared" si="1"/>
        <v>-127.96000000000004</v>
      </c>
      <c r="L45" s="21">
        <f t="shared" si="4"/>
        <v>-40435.360000000001</v>
      </c>
      <c r="M45" s="24">
        <f t="shared" si="5"/>
        <v>0</v>
      </c>
      <c r="N45" s="24">
        <f t="shared" si="6"/>
        <v>-40435.360000000001</v>
      </c>
    </row>
    <row r="46" spans="1:15" ht="15.75" customHeight="1" outlineLevel="1" x14ac:dyDescent="0.25">
      <c r="A46" s="19" t="s">
        <v>49</v>
      </c>
      <c r="B46" s="20" t="s">
        <v>8</v>
      </c>
      <c r="C46" s="21">
        <v>3043.8</v>
      </c>
      <c r="D46" s="26"/>
      <c r="E46" s="21"/>
      <c r="F46" s="21">
        <v>1041892.74</v>
      </c>
      <c r="G46" s="22">
        <f t="shared" si="2"/>
        <v>342.29999999999995</v>
      </c>
      <c r="H46" s="23">
        <f>[1]акт!F134</f>
        <v>2753.1</v>
      </c>
      <c r="I46" s="23">
        <f t="shared" si="3"/>
        <v>-290.70000000000027</v>
      </c>
      <c r="J46" s="23">
        <f t="shared" si="0"/>
        <v>0</v>
      </c>
      <c r="K46" s="23">
        <f t="shared" si="1"/>
        <v>-290.70000000000027</v>
      </c>
      <c r="L46" s="21">
        <f t="shared" si="4"/>
        <v>-99506.61</v>
      </c>
      <c r="M46" s="24">
        <f t="shared" si="5"/>
        <v>0</v>
      </c>
      <c r="N46" s="24">
        <f t="shared" si="6"/>
        <v>-99506.61</v>
      </c>
    </row>
    <row r="47" spans="1:15" ht="15.75" customHeight="1" outlineLevel="1" x14ac:dyDescent="0.25">
      <c r="A47" s="19" t="s">
        <v>50</v>
      </c>
      <c r="B47" s="20" t="s">
        <v>8</v>
      </c>
      <c r="C47" s="21">
        <v>2408</v>
      </c>
      <c r="D47" s="26"/>
      <c r="E47" s="21"/>
      <c r="F47" s="21">
        <v>1565200</v>
      </c>
      <c r="G47" s="22">
        <f t="shared" si="2"/>
        <v>650</v>
      </c>
      <c r="H47" s="23">
        <f>[1]акт!F135</f>
        <v>2293</v>
      </c>
      <c r="I47" s="23">
        <f t="shared" si="3"/>
        <v>-115</v>
      </c>
      <c r="J47" s="23">
        <f t="shared" si="0"/>
        <v>0</v>
      </c>
      <c r="K47" s="23">
        <f t="shared" si="1"/>
        <v>-115</v>
      </c>
      <c r="L47" s="21">
        <f t="shared" si="4"/>
        <v>-74750</v>
      </c>
      <c r="M47" s="24">
        <f t="shared" si="5"/>
        <v>0</v>
      </c>
      <c r="N47" s="24">
        <f t="shared" si="6"/>
        <v>-74750</v>
      </c>
    </row>
    <row r="48" spans="1:15" ht="15.75" customHeight="1" outlineLevel="1" x14ac:dyDescent="0.25">
      <c r="A48" s="19" t="s">
        <v>51</v>
      </c>
      <c r="B48" s="20" t="s">
        <v>8</v>
      </c>
      <c r="C48" s="21">
        <v>7147.8</v>
      </c>
      <c r="D48" s="26"/>
      <c r="E48" s="21"/>
      <c r="F48" s="21">
        <v>2258704.7999999998</v>
      </c>
      <c r="G48" s="22">
        <f t="shared" si="2"/>
        <v>315.99999999999994</v>
      </c>
      <c r="H48" s="23">
        <f>[1]акт!F140</f>
        <v>7067.24</v>
      </c>
      <c r="I48" s="23">
        <f t="shared" si="3"/>
        <v>-80.5600000000004</v>
      </c>
      <c r="J48" s="23">
        <f t="shared" si="0"/>
        <v>0</v>
      </c>
      <c r="K48" s="23">
        <f t="shared" si="1"/>
        <v>-80.5600000000004</v>
      </c>
      <c r="L48" s="21">
        <f t="shared" si="4"/>
        <v>-25456.959999999999</v>
      </c>
      <c r="M48" s="24">
        <f t="shared" si="5"/>
        <v>0</v>
      </c>
      <c r="N48" s="24">
        <f t="shared" si="6"/>
        <v>-25456.959999999999</v>
      </c>
    </row>
    <row r="49" spans="1:15" ht="15.75" customHeight="1" outlineLevel="1" x14ac:dyDescent="0.25">
      <c r="A49" s="19" t="s">
        <v>52</v>
      </c>
      <c r="B49" s="20" t="s">
        <v>8</v>
      </c>
      <c r="C49" s="25">
        <v>806.4</v>
      </c>
      <c r="D49" s="26"/>
      <c r="E49" s="25"/>
      <c r="F49" s="21">
        <v>225792</v>
      </c>
      <c r="G49" s="22">
        <f t="shared" si="2"/>
        <v>280</v>
      </c>
      <c r="H49" s="23">
        <f>[1]акт!F143</f>
        <v>877.5</v>
      </c>
      <c r="I49" s="23">
        <f t="shared" si="3"/>
        <v>71.100000000000023</v>
      </c>
      <c r="J49" s="23">
        <f t="shared" si="0"/>
        <v>71.100000000000023</v>
      </c>
      <c r="K49" s="23">
        <f t="shared" si="1"/>
        <v>0</v>
      </c>
      <c r="L49" s="21">
        <f t="shared" si="4"/>
        <v>19908</v>
      </c>
      <c r="M49" s="24">
        <f t="shared" si="5"/>
        <v>19908</v>
      </c>
      <c r="N49" s="24">
        <f t="shared" si="6"/>
        <v>0</v>
      </c>
    </row>
    <row r="50" spans="1:15" ht="26.25" customHeight="1" outlineLevel="1" x14ac:dyDescent="0.25">
      <c r="A50" s="19" t="s">
        <v>53</v>
      </c>
      <c r="B50" s="20" t="s">
        <v>8</v>
      </c>
      <c r="C50" s="25">
        <v>669.12</v>
      </c>
      <c r="D50" s="26"/>
      <c r="E50" s="25"/>
      <c r="F50" s="21">
        <v>167280</v>
      </c>
      <c r="G50" s="22">
        <f t="shared" si="2"/>
        <v>250</v>
      </c>
      <c r="H50" s="23">
        <f>[1]акт!F144-'[1]сравнительная в акт'!H51-'[1]сравнительная в акт'!H52</f>
        <v>2118.44</v>
      </c>
      <c r="I50" s="23">
        <f t="shared" si="3"/>
        <v>1449.3200000000002</v>
      </c>
      <c r="J50" s="23"/>
      <c r="K50" s="23">
        <v>1449.3200000000002</v>
      </c>
      <c r="L50" s="21">
        <f t="shared" si="4"/>
        <v>362330</v>
      </c>
      <c r="M50" s="24"/>
      <c r="N50" s="21">
        <f>L50</f>
        <v>362330</v>
      </c>
      <c r="O50" s="2" t="s">
        <v>54</v>
      </c>
    </row>
    <row r="51" spans="1:15" ht="26.25" customHeight="1" outlineLevel="1" x14ac:dyDescent="0.25">
      <c r="A51" s="19" t="s">
        <v>55</v>
      </c>
      <c r="B51" s="20" t="s">
        <v>8</v>
      </c>
      <c r="C51" s="25">
        <v>501.6</v>
      </c>
      <c r="D51" s="26"/>
      <c r="E51" s="25"/>
      <c r="F51" s="21">
        <v>165528</v>
      </c>
      <c r="G51" s="22">
        <f t="shared" si="2"/>
        <v>330</v>
      </c>
      <c r="H51" s="23">
        <f>[1]акт!F145</f>
        <v>85.5</v>
      </c>
      <c r="I51" s="23">
        <f t="shared" si="3"/>
        <v>-416.1</v>
      </c>
      <c r="J51" s="23">
        <f t="shared" si="0"/>
        <v>0</v>
      </c>
      <c r="K51" s="23">
        <f t="shared" si="1"/>
        <v>-416.1</v>
      </c>
      <c r="L51" s="21">
        <f t="shared" si="4"/>
        <v>-137313</v>
      </c>
      <c r="M51" s="24">
        <f t="shared" si="5"/>
        <v>0</v>
      </c>
      <c r="N51" s="24">
        <f t="shared" si="6"/>
        <v>-137313</v>
      </c>
    </row>
    <row r="52" spans="1:15" ht="26.25" customHeight="1" outlineLevel="1" x14ac:dyDescent="0.25">
      <c r="A52" s="19" t="s">
        <v>56</v>
      </c>
      <c r="B52" s="20" t="s">
        <v>8</v>
      </c>
      <c r="C52" s="21">
        <v>1603.44</v>
      </c>
      <c r="D52" s="26"/>
      <c r="E52" s="21"/>
      <c r="F52" s="21">
        <v>392842.8</v>
      </c>
      <c r="G52" s="22">
        <f t="shared" si="2"/>
        <v>244.99999999999997</v>
      </c>
      <c r="H52" s="23">
        <f>[1]акт!F146+[1]акт!F147</f>
        <v>301.92</v>
      </c>
      <c r="I52" s="23">
        <f t="shared" si="3"/>
        <v>-1301.52</v>
      </c>
      <c r="J52" s="23">
        <f t="shared" si="0"/>
        <v>0</v>
      </c>
      <c r="K52" s="23">
        <f t="shared" si="1"/>
        <v>-1301.52</v>
      </c>
      <c r="L52" s="21">
        <f t="shared" si="4"/>
        <v>-318872.40000000002</v>
      </c>
      <c r="M52" s="24">
        <f t="shared" si="5"/>
        <v>0</v>
      </c>
      <c r="N52" s="24">
        <f t="shared" si="6"/>
        <v>-318872.40000000002</v>
      </c>
    </row>
    <row r="53" spans="1:15" ht="15.75" customHeight="1" outlineLevel="1" x14ac:dyDescent="0.25">
      <c r="A53" s="19" t="s">
        <v>57</v>
      </c>
      <c r="B53" s="20" t="s">
        <v>8</v>
      </c>
      <c r="C53" s="25">
        <v>10</v>
      </c>
      <c r="D53" s="26"/>
      <c r="E53" s="25"/>
      <c r="F53" s="21">
        <v>10000</v>
      </c>
      <c r="G53" s="22">
        <f t="shared" si="2"/>
        <v>1000</v>
      </c>
      <c r="H53" s="23">
        <f>[1]акт!F160</f>
        <v>4.3</v>
      </c>
      <c r="I53" s="23">
        <f t="shared" si="3"/>
        <v>-5.7</v>
      </c>
      <c r="J53" s="23">
        <f t="shared" si="0"/>
        <v>0</v>
      </c>
      <c r="K53" s="23">
        <f t="shared" si="1"/>
        <v>-5.7</v>
      </c>
      <c r="L53" s="21">
        <f t="shared" si="4"/>
        <v>-5700</v>
      </c>
      <c r="M53" s="24">
        <f t="shared" si="5"/>
        <v>0</v>
      </c>
      <c r="N53" s="24">
        <f>IF(L53&lt;0,L53,0)</f>
        <v>-5700</v>
      </c>
    </row>
    <row r="54" spans="1:15" ht="15.75" customHeight="1" outlineLevel="1" x14ac:dyDescent="0.25">
      <c r="A54" s="19" t="s">
        <v>58</v>
      </c>
      <c r="B54" s="20" t="s">
        <v>8</v>
      </c>
      <c r="C54" s="21">
        <v>2000</v>
      </c>
      <c r="D54" s="26"/>
      <c r="E54" s="21"/>
      <c r="F54" s="21">
        <v>127100</v>
      </c>
      <c r="G54" s="22">
        <f t="shared" si="2"/>
        <v>63.55</v>
      </c>
      <c r="H54" s="23">
        <f>[1]акт!F163</f>
        <v>2015.2</v>
      </c>
      <c r="I54" s="23">
        <f t="shared" si="3"/>
        <v>15.200000000000045</v>
      </c>
      <c r="J54" s="23">
        <f t="shared" si="0"/>
        <v>15.200000000000045</v>
      </c>
      <c r="K54" s="23">
        <f t="shared" si="1"/>
        <v>0</v>
      </c>
      <c r="L54" s="21">
        <f t="shared" si="4"/>
        <v>965.96</v>
      </c>
      <c r="M54" s="24">
        <f t="shared" si="5"/>
        <v>965.96</v>
      </c>
      <c r="N54" s="24">
        <f t="shared" si="6"/>
        <v>0</v>
      </c>
    </row>
    <row r="55" spans="1:15" ht="15.75" customHeight="1" outlineLevel="1" x14ac:dyDescent="0.25">
      <c r="A55" s="19" t="s">
        <v>59</v>
      </c>
      <c r="B55" s="20" t="s">
        <v>8</v>
      </c>
      <c r="C55" s="21">
        <v>2004</v>
      </c>
      <c r="D55" s="26"/>
      <c r="E55" s="21"/>
      <c r="F55" s="21">
        <v>300600</v>
      </c>
      <c r="G55" s="22">
        <f t="shared" si="2"/>
        <v>150</v>
      </c>
      <c r="H55" s="23">
        <f>[1]акт!F164</f>
        <v>1435.1999999999998</v>
      </c>
      <c r="I55" s="23">
        <f t="shared" si="3"/>
        <v>-568.80000000000018</v>
      </c>
      <c r="J55" s="23">
        <f t="shared" si="0"/>
        <v>0</v>
      </c>
      <c r="K55" s="23">
        <f t="shared" si="1"/>
        <v>-568.80000000000018</v>
      </c>
      <c r="L55" s="21">
        <f t="shared" si="4"/>
        <v>-85320</v>
      </c>
      <c r="M55" s="24">
        <f t="shared" si="5"/>
        <v>0</v>
      </c>
      <c r="N55" s="24">
        <f t="shared" si="6"/>
        <v>-85320</v>
      </c>
    </row>
    <row r="56" spans="1:15" ht="15.75" customHeight="1" outlineLevel="1" x14ac:dyDescent="0.25">
      <c r="A56" s="19" t="s">
        <v>60</v>
      </c>
      <c r="B56" s="20" t="s">
        <v>8</v>
      </c>
      <c r="C56" s="25">
        <v>21.01</v>
      </c>
      <c r="D56" s="26"/>
      <c r="E56" s="25"/>
      <c r="F56" s="21">
        <v>10500</v>
      </c>
      <c r="G56" s="22">
        <f t="shared" si="2"/>
        <v>499.7620180866254</v>
      </c>
      <c r="H56" s="23">
        <f>[1]акт!F192</f>
        <v>17.024999999999999</v>
      </c>
      <c r="I56" s="23">
        <f t="shared" si="3"/>
        <v>-3.985000000000003</v>
      </c>
      <c r="J56" s="23">
        <f>IF(I56&gt;0,I56,0)</f>
        <v>0</v>
      </c>
      <c r="K56" s="23">
        <f t="shared" si="1"/>
        <v>-3.985000000000003</v>
      </c>
      <c r="L56" s="21">
        <f t="shared" si="4"/>
        <v>-1991.55</v>
      </c>
      <c r="M56" s="24">
        <f t="shared" si="5"/>
        <v>0</v>
      </c>
      <c r="N56" s="24">
        <f t="shared" si="6"/>
        <v>-1991.55</v>
      </c>
    </row>
    <row r="57" spans="1:15" ht="15.75" customHeight="1" outlineLevel="1" x14ac:dyDescent="0.25">
      <c r="A57" s="19" t="s">
        <v>61</v>
      </c>
      <c r="B57" s="20" t="s">
        <v>8</v>
      </c>
      <c r="C57" s="25">
        <v>9.6</v>
      </c>
      <c r="D57" s="26"/>
      <c r="E57" s="25"/>
      <c r="F57" s="21">
        <v>14400</v>
      </c>
      <c r="G57" s="22">
        <f t="shared" si="2"/>
        <v>1500</v>
      </c>
      <c r="H57" s="23">
        <f>[1]акт!F111+[1]акт!F193</f>
        <v>11</v>
      </c>
      <c r="I57" s="23">
        <f t="shared" si="3"/>
        <v>1.4000000000000004</v>
      </c>
      <c r="J57" s="23">
        <f t="shared" ref="J57:J81" si="7">IF(I57&gt;0,I57,0)</f>
        <v>1.4000000000000004</v>
      </c>
      <c r="K57" s="23">
        <f t="shared" si="1"/>
        <v>0</v>
      </c>
      <c r="L57" s="21">
        <f t="shared" si="4"/>
        <v>2100</v>
      </c>
      <c r="M57" s="24">
        <f t="shared" si="5"/>
        <v>2100</v>
      </c>
      <c r="N57" s="24">
        <f t="shared" si="6"/>
        <v>0</v>
      </c>
    </row>
    <row r="58" spans="1:15" ht="15.75" customHeight="1" outlineLevel="1" x14ac:dyDescent="0.25">
      <c r="A58" s="19" t="s">
        <v>62</v>
      </c>
      <c r="B58" s="20" t="s">
        <v>8</v>
      </c>
      <c r="C58" s="21">
        <v>2001.6</v>
      </c>
      <c r="D58" s="26"/>
      <c r="E58" s="21"/>
      <c r="F58" s="21">
        <v>2201760</v>
      </c>
      <c r="G58" s="22">
        <f t="shared" si="2"/>
        <v>1100</v>
      </c>
      <c r="H58" s="23">
        <f>[1]акт!F194-H59</f>
        <v>1691.6800000000003</v>
      </c>
      <c r="I58" s="23">
        <f t="shared" si="3"/>
        <v>-309.91999999999962</v>
      </c>
      <c r="J58" s="23">
        <f t="shared" si="7"/>
        <v>0</v>
      </c>
      <c r="K58" s="23">
        <f t="shared" si="1"/>
        <v>-309.91999999999962</v>
      </c>
      <c r="L58" s="21">
        <f t="shared" si="4"/>
        <v>-340912</v>
      </c>
      <c r="M58" s="24">
        <f t="shared" si="5"/>
        <v>0</v>
      </c>
      <c r="N58" s="24">
        <f t="shared" si="6"/>
        <v>-340912</v>
      </c>
      <c r="O58" s="2" t="s">
        <v>41</v>
      </c>
    </row>
    <row r="59" spans="1:15" ht="15.75" customHeight="1" outlineLevel="1" x14ac:dyDescent="0.25">
      <c r="A59" s="19" t="s">
        <v>63</v>
      </c>
      <c r="B59" s="20" t="s">
        <v>8</v>
      </c>
      <c r="C59" s="21">
        <v>2001.6</v>
      </c>
      <c r="D59" s="26"/>
      <c r="E59" s="21"/>
      <c r="F59" s="21">
        <v>2201760</v>
      </c>
      <c r="G59" s="22">
        <f t="shared" si="2"/>
        <v>1100</v>
      </c>
      <c r="H59" s="23">
        <v>2001.6</v>
      </c>
      <c r="I59" s="23">
        <f t="shared" si="3"/>
        <v>0</v>
      </c>
      <c r="J59" s="23">
        <f t="shared" si="7"/>
        <v>0</v>
      </c>
      <c r="K59" s="23">
        <f t="shared" si="1"/>
        <v>0</v>
      </c>
      <c r="L59" s="21">
        <f t="shared" si="4"/>
        <v>0</v>
      </c>
      <c r="M59" s="24">
        <f t="shared" si="5"/>
        <v>0</v>
      </c>
      <c r="N59" s="24">
        <f t="shared" si="6"/>
        <v>0</v>
      </c>
    </row>
    <row r="60" spans="1:15" ht="15.75" customHeight="1" outlineLevel="1" x14ac:dyDescent="0.25">
      <c r="A60" s="19" t="s">
        <v>64</v>
      </c>
      <c r="B60" s="20" t="s">
        <v>8</v>
      </c>
      <c r="C60" s="25">
        <v>204.48</v>
      </c>
      <c r="D60" s="26"/>
      <c r="E60" s="25"/>
      <c r="F60" s="21">
        <v>53870.26</v>
      </c>
      <c r="G60" s="22">
        <f t="shared" si="2"/>
        <v>263.45001956181534</v>
      </c>
      <c r="H60" s="23">
        <f>[1]акт!F195</f>
        <v>466.56</v>
      </c>
      <c r="I60" s="23">
        <f t="shared" si="3"/>
        <v>262.08000000000004</v>
      </c>
      <c r="J60" s="23">
        <f t="shared" si="7"/>
        <v>262.08000000000004</v>
      </c>
      <c r="K60" s="23">
        <f t="shared" si="1"/>
        <v>0</v>
      </c>
      <c r="L60" s="21">
        <f t="shared" si="4"/>
        <v>69044.98</v>
      </c>
      <c r="M60" s="24">
        <f t="shared" si="5"/>
        <v>69044.98</v>
      </c>
      <c r="N60" s="24">
        <f t="shared" si="6"/>
        <v>0</v>
      </c>
      <c r="O60" s="2" t="s">
        <v>54</v>
      </c>
    </row>
    <row r="61" spans="1:15" ht="15.75" customHeight="1" outlineLevel="1" x14ac:dyDescent="0.25">
      <c r="A61" s="19" t="s">
        <v>65</v>
      </c>
      <c r="B61" s="20" t="s">
        <v>8</v>
      </c>
      <c r="C61" s="21">
        <v>3605.76</v>
      </c>
      <c r="D61" s="26"/>
      <c r="E61" s="21"/>
      <c r="F61" s="21">
        <v>1009612.8</v>
      </c>
      <c r="G61" s="22">
        <f t="shared" si="2"/>
        <v>280</v>
      </c>
      <c r="H61" s="23">
        <f>[1]акт!F196</f>
        <v>3197.1350000000002</v>
      </c>
      <c r="I61" s="23">
        <f t="shared" si="3"/>
        <v>-408.625</v>
      </c>
      <c r="J61" s="23">
        <f t="shared" si="7"/>
        <v>0</v>
      </c>
      <c r="K61" s="23">
        <f t="shared" si="1"/>
        <v>-408.625</v>
      </c>
      <c r="L61" s="21">
        <f t="shared" si="4"/>
        <v>-114415</v>
      </c>
      <c r="M61" s="24">
        <f t="shared" si="5"/>
        <v>0</v>
      </c>
      <c r="N61" s="24">
        <f t="shared" si="6"/>
        <v>-114415</v>
      </c>
    </row>
    <row r="62" spans="1:15" ht="15.75" customHeight="1" outlineLevel="1" x14ac:dyDescent="0.25">
      <c r="A62" s="19" t="s">
        <v>66</v>
      </c>
      <c r="B62" s="20" t="s">
        <v>8</v>
      </c>
      <c r="C62" s="21">
        <v>4112</v>
      </c>
      <c r="D62" s="27">
        <v>0.04</v>
      </c>
      <c r="E62" s="21">
        <f>D62*5718*7</f>
        <v>1601.04</v>
      </c>
      <c r="F62" s="21">
        <v>452320</v>
      </c>
      <c r="G62" s="22">
        <f t="shared" si="2"/>
        <v>110</v>
      </c>
      <c r="H62" s="23">
        <f>[1]акт!F203</f>
        <v>3321.6000000000004</v>
      </c>
      <c r="I62" s="23">
        <f t="shared" si="3"/>
        <v>-790.39999999999964</v>
      </c>
      <c r="J62" s="23">
        <f t="shared" si="7"/>
        <v>0</v>
      </c>
      <c r="K62" s="23">
        <f t="shared" si="1"/>
        <v>-790.39999999999964</v>
      </c>
      <c r="L62" s="21">
        <f t="shared" si="4"/>
        <v>-86944</v>
      </c>
      <c r="M62" s="24">
        <f t="shared" si="5"/>
        <v>0</v>
      </c>
      <c r="N62" s="24">
        <f t="shared" si="6"/>
        <v>-86944</v>
      </c>
    </row>
    <row r="63" spans="1:15" ht="15.75" customHeight="1" outlineLevel="1" x14ac:dyDescent="0.25">
      <c r="A63" s="19" t="s">
        <v>67</v>
      </c>
      <c r="B63" s="20" t="s">
        <v>8</v>
      </c>
      <c r="C63" s="25">
        <v>168</v>
      </c>
      <c r="D63" s="26"/>
      <c r="E63" s="25"/>
      <c r="F63" s="21">
        <v>110880</v>
      </c>
      <c r="G63" s="22">
        <f t="shared" si="2"/>
        <v>660</v>
      </c>
      <c r="H63" s="23">
        <f>[1]акт!F208</f>
        <v>153.6</v>
      </c>
      <c r="I63" s="23">
        <f t="shared" si="3"/>
        <v>-14.400000000000006</v>
      </c>
      <c r="J63" s="23">
        <f t="shared" si="7"/>
        <v>0</v>
      </c>
      <c r="K63" s="23">
        <f t="shared" si="1"/>
        <v>-14.400000000000006</v>
      </c>
      <c r="L63" s="21">
        <f t="shared" si="4"/>
        <v>-9504</v>
      </c>
      <c r="M63" s="24">
        <f t="shared" si="5"/>
        <v>0</v>
      </c>
      <c r="N63" s="24">
        <f t="shared" si="6"/>
        <v>-9504</v>
      </c>
    </row>
    <row r="64" spans="1:15" ht="15.75" customHeight="1" outlineLevel="1" x14ac:dyDescent="0.25">
      <c r="A64" s="19" t="s">
        <v>68</v>
      </c>
      <c r="B64" s="20" t="s">
        <v>8</v>
      </c>
      <c r="C64" s="21">
        <v>9000</v>
      </c>
      <c r="D64" s="26"/>
      <c r="E64" s="21"/>
      <c r="F64" s="21">
        <v>841950</v>
      </c>
      <c r="G64" s="22">
        <f t="shared" si="2"/>
        <v>93.55</v>
      </c>
      <c r="H64" s="23">
        <f>[1]акт!F211</f>
        <v>8900</v>
      </c>
      <c r="I64" s="23">
        <f t="shared" si="3"/>
        <v>-100</v>
      </c>
      <c r="J64" s="23">
        <f t="shared" si="7"/>
        <v>0</v>
      </c>
      <c r="K64" s="23">
        <f t="shared" si="1"/>
        <v>-100</v>
      </c>
      <c r="L64" s="21">
        <f t="shared" si="4"/>
        <v>-9355</v>
      </c>
      <c r="M64" s="24">
        <f t="shared" si="5"/>
        <v>0</v>
      </c>
      <c r="N64" s="24">
        <f t="shared" si="6"/>
        <v>-9355</v>
      </c>
    </row>
    <row r="65" spans="1:14" ht="15.75" customHeight="1" outlineLevel="1" x14ac:dyDescent="0.25">
      <c r="A65" s="19" t="s">
        <v>69</v>
      </c>
      <c r="B65" s="20" t="s">
        <v>8</v>
      </c>
      <c r="C65" s="25">
        <v>801.06</v>
      </c>
      <c r="D65" s="26"/>
      <c r="E65" s="25"/>
      <c r="F65" s="21">
        <v>440583</v>
      </c>
      <c r="G65" s="22">
        <f t="shared" si="2"/>
        <v>550</v>
      </c>
      <c r="H65" s="23">
        <f>[1]акт!F214</f>
        <v>801.06</v>
      </c>
      <c r="I65" s="23">
        <f t="shared" si="3"/>
        <v>0</v>
      </c>
      <c r="J65" s="23">
        <f t="shared" si="7"/>
        <v>0</v>
      </c>
      <c r="K65" s="23">
        <f t="shared" si="1"/>
        <v>0</v>
      </c>
      <c r="L65" s="21">
        <f t="shared" si="4"/>
        <v>0</v>
      </c>
      <c r="M65" s="24">
        <f t="shared" si="5"/>
        <v>0</v>
      </c>
      <c r="N65" s="24">
        <f t="shared" si="6"/>
        <v>0</v>
      </c>
    </row>
    <row r="66" spans="1:14" ht="15.75" customHeight="1" outlineLevel="1" x14ac:dyDescent="0.25">
      <c r="A66" s="19" t="s">
        <v>70</v>
      </c>
      <c r="B66" s="20" t="s">
        <v>8</v>
      </c>
      <c r="C66" s="25">
        <v>170.52</v>
      </c>
      <c r="D66" s="26"/>
      <c r="E66" s="25"/>
      <c r="F66" s="21">
        <v>71882.710000000006</v>
      </c>
      <c r="G66" s="22">
        <f t="shared" si="2"/>
        <v>421.55002345765894</v>
      </c>
      <c r="H66" s="23">
        <f>[1]акт!F220</f>
        <v>180</v>
      </c>
      <c r="I66" s="23">
        <f t="shared" si="3"/>
        <v>9.4799999999999898</v>
      </c>
      <c r="J66" s="23">
        <f t="shared" si="7"/>
        <v>9.4799999999999898</v>
      </c>
      <c r="K66" s="23">
        <f t="shared" si="1"/>
        <v>0</v>
      </c>
      <c r="L66" s="21">
        <f t="shared" si="4"/>
        <v>3996.29</v>
      </c>
      <c r="M66" s="24">
        <f t="shared" si="5"/>
        <v>3996.29</v>
      </c>
      <c r="N66" s="24">
        <f t="shared" si="6"/>
        <v>0</v>
      </c>
    </row>
    <row r="67" spans="1:14" ht="15.75" customHeight="1" outlineLevel="1" x14ac:dyDescent="0.25">
      <c r="A67" s="19" t="s">
        <v>71</v>
      </c>
      <c r="B67" s="20" t="s">
        <v>8</v>
      </c>
      <c r="C67" s="25">
        <v>680.4</v>
      </c>
      <c r="D67" s="26"/>
      <c r="E67" s="25"/>
      <c r="F67" s="21">
        <v>646380</v>
      </c>
      <c r="G67" s="22">
        <f t="shared" si="2"/>
        <v>950</v>
      </c>
      <c r="H67" s="23">
        <f>[1]акт!F221</f>
        <v>680.40000000000009</v>
      </c>
      <c r="I67" s="23">
        <f t="shared" si="3"/>
        <v>0</v>
      </c>
      <c r="J67" s="23">
        <f t="shared" si="7"/>
        <v>0</v>
      </c>
      <c r="K67" s="23">
        <f t="shared" si="1"/>
        <v>0</v>
      </c>
      <c r="L67" s="21">
        <f t="shared" si="4"/>
        <v>0</v>
      </c>
      <c r="M67" s="24">
        <f t="shared" si="5"/>
        <v>0</v>
      </c>
      <c r="N67" s="24">
        <f>IF(L67&lt;0,L67,0)</f>
        <v>0</v>
      </c>
    </row>
    <row r="68" spans="1:14" ht="15.75" customHeight="1" outlineLevel="1" x14ac:dyDescent="0.25">
      <c r="A68" s="19" t="s">
        <v>72</v>
      </c>
      <c r="B68" s="20" t="s">
        <v>6</v>
      </c>
      <c r="C68" s="21">
        <v>18003.599999999999</v>
      </c>
      <c r="D68" s="26"/>
      <c r="E68" s="21"/>
      <c r="F68" s="21">
        <v>3420684</v>
      </c>
      <c r="G68" s="22">
        <f t="shared" si="2"/>
        <v>190.00000000000003</v>
      </c>
      <c r="H68" s="23">
        <f>[1]акт!F222</f>
        <v>16673.400000000001</v>
      </c>
      <c r="I68" s="23">
        <f t="shared" si="3"/>
        <v>-1330.1999999999971</v>
      </c>
      <c r="J68" s="23">
        <f t="shared" si="7"/>
        <v>0</v>
      </c>
      <c r="K68" s="23">
        <f t="shared" si="1"/>
        <v>-1330.1999999999971</v>
      </c>
      <c r="L68" s="21">
        <f t="shared" si="4"/>
        <v>-252738</v>
      </c>
      <c r="M68" s="24">
        <f t="shared" si="5"/>
        <v>0</v>
      </c>
      <c r="N68" s="24">
        <f t="shared" si="6"/>
        <v>-252738</v>
      </c>
    </row>
    <row r="69" spans="1:14" ht="15.75" customHeight="1" outlineLevel="1" x14ac:dyDescent="0.25">
      <c r="A69" s="19" t="s">
        <v>73</v>
      </c>
      <c r="B69" s="20" t="s">
        <v>8</v>
      </c>
      <c r="C69" s="25">
        <v>850</v>
      </c>
      <c r="D69" s="26"/>
      <c r="E69" s="25"/>
      <c r="F69" s="21">
        <v>21717.5</v>
      </c>
      <c r="G69" s="22">
        <f t="shared" si="2"/>
        <v>25.55</v>
      </c>
      <c r="H69" s="23">
        <f>[1]акт!F236</f>
        <v>850</v>
      </c>
      <c r="I69" s="23">
        <f t="shared" si="3"/>
        <v>0</v>
      </c>
      <c r="J69" s="23">
        <f t="shared" si="7"/>
        <v>0</v>
      </c>
      <c r="K69" s="23">
        <f t="shared" ref="K69:K81" si="8">IF(I69&lt;0,I69,0)</f>
        <v>0</v>
      </c>
      <c r="L69" s="21">
        <f t="shared" si="4"/>
        <v>0</v>
      </c>
      <c r="M69" s="24">
        <f t="shared" si="5"/>
        <v>0</v>
      </c>
      <c r="N69" s="24">
        <f t="shared" si="6"/>
        <v>0</v>
      </c>
    </row>
    <row r="70" spans="1:14" ht="15.75" customHeight="1" outlineLevel="1" x14ac:dyDescent="0.25">
      <c r="A70" s="19" t="s">
        <v>74</v>
      </c>
      <c r="B70" s="20" t="s">
        <v>8</v>
      </c>
      <c r="C70" s="25">
        <v>504</v>
      </c>
      <c r="D70" s="26"/>
      <c r="E70" s="25"/>
      <c r="F70" s="21">
        <v>152989.20000000001</v>
      </c>
      <c r="G70" s="22">
        <f t="shared" ref="G70:G77" si="9">F70/C70</f>
        <v>303.55</v>
      </c>
      <c r="H70" s="23">
        <f>[1]акт!F237</f>
        <v>677.8</v>
      </c>
      <c r="I70" s="23">
        <f t="shared" ref="I70:I81" si="10">H70-C70</f>
        <v>173.79999999999995</v>
      </c>
      <c r="J70" s="23">
        <f t="shared" si="7"/>
        <v>173.79999999999995</v>
      </c>
      <c r="K70" s="23">
        <f t="shared" si="8"/>
        <v>0</v>
      </c>
      <c r="L70" s="21">
        <f t="shared" ref="L70:L77" si="11">ROUND(I70*G70,2)</f>
        <v>52756.99</v>
      </c>
      <c r="M70" s="24">
        <f t="shared" ref="M70:M77" si="12">IF(L70&gt;0,L70,0)</f>
        <v>52756.99</v>
      </c>
      <c r="N70" s="24">
        <f t="shared" ref="N70:N81" si="13">IF(L70&lt;0,L70,0)</f>
        <v>0</v>
      </c>
    </row>
    <row r="71" spans="1:14" ht="15.75" customHeight="1" outlineLevel="1" x14ac:dyDescent="0.25">
      <c r="A71" s="19" t="s">
        <v>75</v>
      </c>
      <c r="B71" s="20" t="s">
        <v>8</v>
      </c>
      <c r="C71" s="25">
        <v>669.12</v>
      </c>
      <c r="D71" s="26"/>
      <c r="E71" s="25"/>
      <c r="F71" s="21">
        <v>200736</v>
      </c>
      <c r="G71" s="22">
        <f t="shared" si="9"/>
        <v>300</v>
      </c>
      <c r="H71" s="23">
        <f>[1]акт!F241</f>
        <v>853.44</v>
      </c>
      <c r="I71" s="23">
        <f t="shared" si="10"/>
        <v>184.32000000000005</v>
      </c>
      <c r="J71" s="23">
        <f t="shared" si="7"/>
        <v>184.32000000000005</v>
      </c>
      <c r="K71" s="23">
        <f t="shared" si="8"/>
        <v>0</v>
      </c>
      <c r="L71" s="21">
        <f t="shared" si="11"/>
        <v>55296</v>
      </c>
      <c r="M71" s="24">
        <f t="shared" si="12"/>
        <v>55296</v>
      </c>
      <c r="N71" s="24">
        <f t="shared" si="13"/>
        <v>0</v>
      </c>
    </row>
    <row r="72" spans="1:14" ht="15.75" customHeight="1" outlineLevel="1" x14ac:dyDescent="0.25">
      <c r="A72" s="19" t="s">
        <v>76</v>
      </c>
      <c r="B72" s="20" t="s">
        <v>8</v>
      </c>
      <c r="C72" s="25">
        <v>172.8</v>
      </c>
      <c r="D72" s="26"/>
      <c r="E72" s="25"/>
      <c r="F72" s="21">
        <v>52781.760000000002</v>
      </c>
      <c r="G72" s="22">
        <f t="shared" si="9"/>
        <v>305.45</v>
      </c>
      <c r="H72" s="23">
        <f>[1]акт!F250</f>
        <v>172.79999999999998</v>
      </c>
      <c r="I72" s="23">
        <f t="shared" si="10"/>
        <v>0</v>
      </c>
      <c r="J72" s="23">
        <f t="shared" si="7"/>
        <v>0</v>
      </c>
      <c r="K72" s="23">
        <f t="shared" si="8"/>
        <v>0</v>
      </c>
      <c r="L72" s="21">
        <f t="shared" si="11"/>
        <v>0</v>
      </c>
      <c r="M72" s="24">
        <f t="shared" si="12"/>
        <v>0</v>
      </c>
      <c r="N72" s="24">
        <f t="shared" si="13"/>
        <v>0</v>
      </c>
    </row>
    <row r="73" spans="1:14" ht="15.75" customHeight="1" outlineLevel="1" x14ac:dyDescent="0.25">
      <c r="A73" s="19" t="s">
        <v>77</v>
      </c>
      <c r="B73" s="20" t="s">
        <v>8</v>
      </c>
      <c r="C73" s="25">
        <v>20.7</v>
      </c>
      <c r="D73" s="26"/>
      <c r="E73" s="25"/>
      <c r="F73" s="21">
        <v>20700</v>
      </c>
      <c r="G73" s="22">
        <f t="shared" si="9"/>
        <v>1000</v>
      </c>
      <c r="H73" s="23">
        <f>[1]акт!F251</f>
        <v>16.2</v>
      </c>
      <c r="I73" s="23">
        <f t="shared" si="10"/>
        <v>-4.5</v>
      </c>
      <c r="J73" s="23">
        <f t="shared" si="7"/>
        <v>0</v>
      </c>
      <c r="K73" s="23">
        <f t="shared" si="8"/>
        <v>-4.5</v>
      </c>
      <c r="L73" s="21">
        <f t="shared" si="11"/>
        <v>-4500</v>
      </c>
      <c r="M73" s="24">
        <f t="shared" si="12"/>
        <v>0</v>
      </c>
      <c r="N73" s="24">
        <f t="shared" si="13"/>
        <v>-4500</v>
      </c>
    </row>
    <row r="74" spans="1:14" ht="15.75" customHeight="1" outlineLevel="1" x14ac:dyDescent="0.25">
      <c r="A74" s="19" t="s">
        <v>78</v>
      </c>
      <c r="B74" s="20" t="s">
        <v>8</v>
      </c>
      <c r="C74" s="25">
        <v>70.400000000000006</v>
      </c>
      <c r="D74" s="26"/>
      <c r="E74" s="25"/>
      <c r="F74" s="21">
        <v>70400</v>
      </c>
      <c r="G74" s="22">
        <f t="shared" si="9"/>
        <v>999.99999999999989</v>
      </c>
      <c r="H74" s="23">
        <f>[1]акт!F252</f>
        <v>70.400000000000006</v>
      </c>
      <c r="I74" s="23">
        <f t="shared" si="10"/>
        <v>0</v>
      </c>
      <c r="J74" s="23">
        <f t="shared" si="7"/>
        <v>0</v>
      </c>
      <c r="K74" s="23">
        <f t="shared" si="8"/>
        <v>0</v>
      </c>
      <c r="L74" s="21">
        <f t="shared" si="11"/>
        <v>0</v>
      </c>
      <c r="M74" s="24">
        <f t="shared" si="12"/>
        <v>0</v>
      </c>
      <c r="N74" s="24">
        <f t="shared" si="13"/>
        <v>0</v>
      </c>
    </row>
    <row r="75" spans="1:14" ht="15.75" customHeight="1" outlineLevel="1" x14ac:dyDescent="0.25">
      <c r="A75" s="19" t="s">
        <v>79</v>
      </c>
      <c r="B75" s="20" t="s">
        <v>8</v>
      </c>
      <c r="C75" s="25">
        <v>120.6</v>
      </c>
      <c r="D75" s="26"/>
      <c r="E75" s="25"/>
      <c r="F75" s="21">
        <v>180900</v>
      </c>
      <c r="G75" s="22">
        <f t="shared" si="9"/>
        <v>1500</v>
      </c>
      <c r="H75" s="23">
        <f>[1]акт!F253</f>
        <v>117</v>
      </c>
      <c r="I75" s="23">
        <f t="shared" si="10"/>
        <v>-3.5999999999999943</v>
      </c>
      <c r="J75" s="23">
        <f t="shared" si="7"/>
        <v>0</v>
      </c>
      <c r="K75" s="23">
        <f t="shared" si="8"/>
        <v>-3.5999999999999943</v>
      </c>
      <c r="L75" s="21">
        <f t="shared" si="11"/>
        <v>-5400</v>
      </c>
      <c r="M75" s="24">
        <f t="shared" si="12"/>
        <v>0</v>
      </c>
      <c r="N75" s="24">
        <f t="shared" si="13"/>
        <v>-5400</v>
      </c>
    </row>
    <row r="76" spans="1:14" ht="15.75" customHeight="1" outlineLevel="1" x14ac:dyDescent="0.25">
      <c r="A76" s="19" t="s">
        <v>80</v>
      </c>
      <c r="B76" s="20" t="s">
        <v>8</v>
      </c>
      <c r="C76" s="25">
        <v>300</v>
      </c>
      <c r="D76" s="26"/>
      <c r="E76" s="25"/>
      <c r="F76" s="21">
        <v>90000</v>
      </c>
      <c r="G76" s="22">
        <f t="shared" si="9"/>
        <v>300</v>
      </c>
      <c r="H76" s="23">
        <f>[1]акт!F256</f>
        <v>300.06</v>
      </c>
      <c r="I76" s="23">
        <f t="shared" si="10"/>
        <v>6.0000000000002274E-2</v>
      </c>
      <c r="J76" s="23">
        <f t="shared" si="7"/>
        <v>6.0000000000002274E-2</v>
      </c>
      <c r="K76" s="23">
        <f t="shared" si="8"/>
        <v>0</v>
      </c>
      <c r="L76" s="21">
        <f t="shared" si="11"/>
        <v>18</v>
      </c>
      <c r="M76" s="24">
        <f t="shared" si="12"/>
        <v>18</v>
      </c>
      <c r="N76" s="24">
        <f t="shared" si="13"/>
        <v>0</v>
      </c>
    </row>
    <row r="77" spans="1:14" ht="15.75" customHeight="1" outlineLevel="1" x14ac:dyDescent="0.25">
      <c r="A77" s="19" t="s">
        <v>81</v>
      </c>
      <c r="B77" s="20" t="s">
        <v>8</v>
      </c>
      <c r="C77" s="25">
        <v>168.96</v>
      </c>
      <c r="D77" s="26"/>
      <c r="E77" s="25"/>
      <c r="F77" s="21">
        <v>92049.41</v>
      </c>
      <c r="G77" s="22">
        <f t="shared" si="9"/>
        <v>544.80001183712125</v>
      </c>
      <c r="H77" s="23">
        <f>[1]акт!F257</f>
        <v>168.96</v>
      </c>
      <c r="I77" s="23">
        <f t="shared" si="10"/>
        <v>0</v>
      </c>
      <c r="J77" s="23">
        <f t="shared" si="7"/>
        <v>0</v>
      </c>
      <c r="K77" s="23">
        <f t="shared" si="8"/>
        <v>0</v>
      </c>
      <c r="L77" s="21">
        <f t="shared" si="11"/>
        <v>0</v>
      </c>
      <c r="M77" s="24">
        <f t="shared" si="12"/>
        <v>0</v>
      </c>
      <c r="N77" s="24">
        <f t="shared" si="13"/>
        <v>0</v>
      </c>
    </row>
    <row r="78" spans="1:14" ht="15.75" customHeight="1" outlineLevel="1" x14ac:dyDescent="0.25">
      <c r="A78" s="19" t="s">
        <v>82</v>
      </c>
      <c r="B78" s="20" t="s">
        <v>8</v>
      </c>
      <c r="C78" s="25"/>
      <c r="D78" s="26"/>
      <c r="E78" s="25"/>
      <c r="F78" s="21"/>
      <c r="G78" s="22"/>
      <c r="H78" s="23">
        <f>[1]акт!F139</f>
        <v>24</v>
      </c>
      <c r="I78" s="23">
        <f t="shared" si="10"/>
        <v>24</v>
      </c>
      <c r="J78" s="23">
        <f t="shared" si="7"/>
        <v>24</v>
      </c>
      <c r="K78" s="23">
        <f t="shared" si="8"/>
        <v>0</v>
      </c>
      <c r="L78" s="21"/>
      <c r="M78" s="24"/>
      <c r="N78" s="24">
        <f t="shared" si="13"/>
        <v>0</v>
      </c>
    </row>
    <row r="79" spans="1:14" ht="15.75" customHeight="1" outlineLevel="1" x14ac:dyDescent="0.25">
      <c r="A79" s="19" t="s">
        <v>83</v>
      </c>
      <c r="B79" s="20" t="s">
        <v>6</v>
      </c>
      <c r="C79" s="25"/>
      <c r="D79" s="26"/>
      <c r="E79" s="25"/>
      <c r="F79" s="21"/>
      <c r="G79" s="22"/>
      <c r="H79" s="23">
        <f>[1]акт!F228</f>
        <v>1503.7750000000001</v>
      </c>
      <c r="I79" s="23">
        <f t="shared" si="10"/>
        <v>1503.7750000000001</v>
      </c>
      <c r="J79" s="23">
        <f t="shared" si="7"/>
        <v>1503.7750000000001</v>
      </c>
      <c r="K79" s="23">
        <f t="shared" si="8"/>
        <v>0</v>
      </c>
      <c r="L79" s="21"/>
      <c r="M79" s="24"/>
      <c r="N79" s="24">
        <f t="shared" si="13"/>
        <v>0</v>
      </c>
    </row>
    <row r="80" spans="1:14" ht="15.75" customHeight="1" outlineLevel="1" x14ac:dyDescent="0.25">
      <c r="A80" s="19" t="s">
        <v>84</v>
      </c>
      <c r="B80" s="20" t="s">
        <v>6</v>
      </c>
      <c r="C80" s="25"/>
      <c r="D80" s="26"/>
      <c r="E80" s="25"/>
      <c r="F80" s="21"/>
      <c r="G80" s="22"/>
      <c r="H80" s="23">
        <f>[1]акт!F234</f>
        <v>81.2</v>
      </c>
      <c r="I80" s="23">
        <f t="shared" si="10"/>
        <v>81.2</v>
      </c>
      <c r="J80" s="23">
        <f t="shared" si="7"/>
        <v>81.2</v>
      </c>
      <c r="K80" s="23">
        <f t="shared" si="8"/>
        <v>0</v>
      </c>
      <c r="L80" s="21"/>
      <c r="M80" s="24"/>
      <c r="N80" s="24">
        <f t="shared" si="13"/>
        <v>0</v>
      </c>
    </row>
    <row r="81" spans="1:14" ht="15.75" customHeight="1" outlineLevel="1" x14ac:dyDescent="0.25">
      <c r="A81" s="19" t="s">
        <v>85</v>
      </c>
      <c r="B81" s="20"/>
      <c r="C81" s="25"/>
      <c r="D81" s="26"/>
      <c r="E81" s="25"/>
      <c r="F81" s="21"/>
      <c r="G81" s="22"/>
      <c r="H81" s="23">
        <f>[1]акт!F258</f>
        <v>18</v>
      </c>
      <c r="I81" s="23">
        <f t="shared" si="10"/>
        <v>18</v>
      </c>
      <c r="J81" s="23">
        <f t="shared" si="7"/>
        <v>18</v>
      </c>
      <c r="K81" s="23">
        <f t="shared" si="8"/>
        <v>0</v>
      </c>
      <c r="L81" s="21"/>
      <c r="M81" s="24"/>
      <c r="N81" s="24">
        <f t="shared" si="13"/>
        <v>0</v>
      </c>
    </row>
    <row r="82" spans="1:14" s="4" customFormat="1" ht="15.75" customHeight="1" x14ac:dyDescent="0.2">
      <c r="A82" s="5" t="s">
        <v>86</v>
      </c>
      <c r="B82" s="5"/>
      <c r="C82" s="6">
        <f t="shared" ref="C82:E82" si="14">SUM(C5:C77)</f>
        <v>113807.76000000002</v>
      </c>
      <c r="D82" s="6">
        <f t="shared" si="14"/>
        <v>0.08</v>
      </c>
      <c r="E82" s="6">
        <f t="shared" si="14"/>
        <v>3202.08</v>
      </c>
      <c r="F82" s="6">
        <f>SUM(F5:F77)</f>
        <v>29078272.000000004</v>
      </c>
      <c r="G82" s="7">
        <f t="shared" ref="G82" si="15">SUM(G5:G77)</f>
        <v>33200.132499384003</v>
      </c>
      <c r="H82" s="8">
        <f>SUM(H5:H81)</f>
        <v>107445.66499999999</v>
      </c>
      <c r="I82" s="8">
        <f>SUM(I5:I81)</f>
        <v>-4362.0949999999966</v>
      </c>
      <c r="J82" s="8">
        <f>SUM(J5:J81)</f>
        <v>2568.5050000000001</v>
      </c>
      <c r="K82" s="8">
        <f t="shared" ref="K82:N82" si="16">SUM(K5:K81)</f>
        <v>-6930.5999999999958</v>
      </c>
      <c r="L82" s="6">
        <f t="shared" si="16"/>
        <v>-1436260.59</v>
      </c>
      <c r="M82" s="6">
        <f t="shared" si="16"/>
        <v>247790.99999999997</v>
      </c>
      <c r="N82" s="6">
        <f t="shared" si="16"/>
        <v>-1684051.59</v>
      </c>
    </row>
    <row r="83" spans="1:14" ht="15.75" hidden="1" customHeight="1" x14ac:dyDescent="0.25">
      <c r="H83" s="18">
        <f>C82-H82-C15</f>
        <v>4362.0950000000303</v>
      </c>
    </row>
    <row r="84" spans="1:14" hidden="1" x14ac:dyDescent="0.25">
      <c r="H84" s="18">
        <f>H82-[1]акт!F259</f>
        <v>0</v>
      </c>
      <c r="L84" s="18">
        <f>SUMIF(L5:L77,"&lt;0",L5:L77)</f>
        <v>-2046381.59</v>
      </c>
      <c r="M84" s="18">
        <f>L51+L52</f>
        <v>-456185.4</v>
      </c>
    </row>
    <row r="85" spans="1:14" hidden="1" x14ac:dyDescent="0.25">
      <c r="L85" s="18">
        <f>L84-M84</f>
        <v>-1590196.19</v>
      </c>
    </row>
    <row r="86" spans="1:14" hidden="1" x14ac:dyDescent="0.25"/>
    <row r="87" spans="1:14" hidden="1" x14ac:dyDescent="0.25"/>
    <row r="88" spans="1:14" hidden="1" x14ac:dyDescent="0.25"/>
    <row r="89" spans="1:14" hidden="1" x14ac:dyDescent="0.25"/>
  </sheetData>
  <mergeCells count="3">
    <mergeCell ref="A2:N2"/>
    <mergeCell ref="A82:B82"/>
    <mergeCell ref="M1:N1"/>
  </mergeCells>
  <pageMargins left="0.70866141732283472" right="0.70866141732283472" top="0.74803149606299213" bottom="0.74803149606299213" header="0.31496062992125984" footer="0.31496062992125984"/>
  <pageSetup paperSize="9" scale="77" fitToHeight="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КСО МО Ленский район</dc:creator>
  <cp:lastModifiedBy>Галина КСО МО Ленский район</cp:lastModifiedBy>
  <cp:lastPrinted>2024-03-13T01:54:59Z</cp:lastPrinted>
  <dcterms:created xsi:type="dcterms:W3CDTF">2024-03-13T01:34:50Z</dcterms:created>
  <dcterms:modified xsi:type="dcterms:W3CDTF">2024-03-13T01:55:56Z</dcterms:modified>
</cp:coreProperties>
</file>