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bookViews>
    <workbookView xWindow="0" yWindow="0" windowWidth="24000" windowHeight="9735"/>
  </bookViews>
  <sheets>
    <sheet name="район" sheetId="20" r:id="rId1"/>
  </sheets>
  <definedNames>
    <definedName name="_xlnm.Print_Titles" localSheetId="0">район!$10:$11</definedName>
    <definedName name="_xlnm.Print_Area" localSheetId="0">район!$B$1:$J$72</definedName>
  </definedNames>
  <calcPr calcId="162913"/>
</workbook>
</file>

<file path=xl/calcChain.xml><?xml version="1.0" encoding="utf-8"?>
<calcChain xmlns="http://schemas.openxmlformats.org/spreadsheetml/2006/main">
  <c r="E139" i="20" l="1"/>
  <c r="D139" i="20"/>
  <c r="E105" i="20" l="1"/>
  <c r="F105" i="20"/>
  <c r="D105" i="20"/>
  <c r="H94" i="20"/>
  <c r="E142" i="20" l="1"/>
  <c r="E137" i="20" s="1"/>
  <c r="D142" i="20"/>
  <c r="D137" i="20" s="1"/>
  <c r="J124" i="20"/>
  <c r="I124" i="20"/>
  <c r="H124" i="20"/>
  <c r="G124" i="20"/>
  <c r="J123" i="20"/>
  <c r="I123" i="20"/>
  <c r="H123" i="20"/>
  <c r="G123" i="20"/>
  <c r="F122" i="20"/>
  <c r="E122" i="20"/>
  <c r="E117" i="20" s="1"/>
  <c r="D122" i="20"/>
  <c r="D117" i="20" s="1"/>
  <c r="F121" i="20"/>
  <c r="E121" i="20"/>
  <c r="D121" i="20"/>
  <c r="J120" i="20"/>
  <c r="I120" i="20"/>
  <c r="H120" i="20"/>
  <c r="G120" i="20"/>
  <c r="F119" i="20"/>
  <c r="E119" i="20"/>
  <c r="E126" i="20" s="1"/>
  <c r="D119" i="20"/>
  <c r="J118" i="20"/>
  <c r="I118" i="20"/>
  <c r="H118" i="20"/>
  <c r="G118" i="20"/>
  <c r="J116" i="20"/>
  <c r="I116" i="20"/>
  <c r="H116" i="20"/>
  <c r="G116" i="20"/>
  <c r="F115" i="20"/>
  <c r="E115" i="20"/>
  <c r="D115" i="20"/>
  <c r="J114" i="20"/>
  <c r="I114" i="20"/>
  <c r="H114" i="20"/>
  <c r="G114" i="20"/>
  <c r="J113" i="20"/>
  <c r="I113" i="20"/>
  <c r="H113" i="20"/>
  <c r="G113" i="20"/>
  <c r="F112" i="20"/>
  <c r="E112" i="20"/>
  <c r="D112" i="20"/>
  <c r="J111" i="20"/>
  <c r="I111" i="20"/>
  <c r="H111" i="20"/>
  <c r="G111" i="20"/>
  <c r="J110" i="20"/>
  <c r="I110" i="20"/>
  <c r="H110" i="20"/>
  <c r="G110" i="20"/>
  <c r="J109" i="20"/>
  <c r="I109" i="20"/>
  <c r="H109" i="20"/>
  <c r="G109" i="20"/>
  <c r="J108" i="20"/>
  <c r="I108" i="20"/>
  <c r="H108" i="20"/>
  <c r="G108" i="20"/>
  <c r="F107" i="20"/>
  <c r="E107" i="20"/>
  <c r="D107" i="20"/>
  <c r="J106" i="20"/>
  <c r="I106" i="20"/>
  <c r="H106" i="20"/>
  <c r="G106" i="20"/>
  <c r="H105" i="20"/>
  <c r="I105" i="20"/>
  <c r="J104" i="20"/>
  <c r="I104" i="20"/>
  <c r="H104" i="20"/>
  <c r="G104" i="20"/>
  <c r="J103" i="20"/>
  <c r="I103" i="20"/>
  <c r="H103" i="20"/>
  <c r="G103" i="20"/>
  <c r="F102" i="20"/>
  <c r="E102" i="20"/>
  <c r="D102" i="20"/>
  <c r="J101" i="20"/>
  <c r="I101" i="20"/>
  <c r="H101" i="20"/>
  <c r="G101" i="20"/>
  <c r="J100" i="20"/>
  <c r="I100" i="20"/>
  <c r="H100" i="20"/>
  <c r="G100" i="20"/>
  <c r="J99" i="20"/>
  <c r="I99" i="20"/>
  <c r="H99" i="20"/>
  <c r="G99" i="20"/>
  <c r="J98" i="20"/>
  <c r="I98" i="20"/>
  <c r="H98" i="20"/>
  <c r="G98" i="20"/>
  <c r="J97" i="20"/>
  <c r="I97" i="20"/>
  <c r="H97" i="20"/>
  <c r="G97" i="20"/>
  <c r="J96" i="20"/>
  <c r="I96" i="20"/>
  <c r="H96" i="20"/>
  <c r="G96" i="20"/>
  <c r="F95" i="20"/>
  <c r="E95" i="20"/>
  <c r="D95" i="20"/>
  <c r="J94" i="20"/>
  <c r="I94" i="20"/>
  <c r="G94" i="20"/>
  <c r="I93" i="20"/>
  <c r="G93" i="20"/>
  <c r="J92" i="20"/>
  <c r="I92" i="20"/>
  <c r="H92" i="20"/>
  <c r="G92" i="20"/>
  <c r="F91" i="20"/>
  <c r="E91" i="20"/>
  <c r="D91" i="20"/>
  <c r="J90" i="20"/>
  <c r="I90" i="20"/>
  <c r="H90" i="20"/>
  <c r="G90" i="20"/>
  <c r="J89" i="20"/>
  <c r="I89" i="20"/>
  <c r="G89" i="20"/>
  <c r="J88" i="20"/>
  <c r="I88" i="20"/>
  <c r="H88" i="20"/>
  <c r="G88" i="20"/>
  <c r="J87" i="20"/>
  <c r="I87" i="20"/>
  <c r="H87" i="20"/>
  <c r="G87" i="20"/>
  <c r="J86" i="20"/>
  <c r="I86" i="20"/>
  <c r="H86" i="20"/>
  <c r="G86" i="20"/>
  <c r="J85" i="20"/>
  <c r="I85" i="20"/>
  <c r="H85" i="20"/>
  <c r="G85" i="20"/>
  <c r="J84" i="20"/>
  <c r="I84" i="20"/>
  <c r="H84" i="20"/>
  <c r="G84" i="20"/>
  <c r="F83" i="20"/>
  <c r="E83" i="20"/>
  <c r="D83" i="20"/>
  <c r="J82" i="20"/>
  <c r="I82" i="20"/>
  <c r="H82" i="20"/>
  <c r="G82" i="20"/>
  <c r="F81" i="20"/>
  <c r="E81" i="20"/>
  <c r="D81" i="20"/>
  <c r="J80" i="20"/>
  <c r="I80" i="20"/>
  <c r="H80" i="20"/>
  <c r="G80" i="20"/>
  <c r="J79" i="20"/>
  <c r="I79" i="20"/>
  <c r="G79" i="20"/>
  <c r="J78" i="20"/>
  <c r="I78" i="20"/>
  <c r="H78" i="20"/>
  <c r="G78" i="20"/>
  <c r="J77" i="20"/>
  <c r="I77" i="20"/>
  <c r="H77" i="20"/>
  <c r="G77" i="20"/>
  <c r="J76" i="20"/>
  <c r="I76" i="20"/>
  <c r="H76" i="20"/>
  <c r="G76" i="20"/>
  <c r="J75" i="20"/>
  <c r="I75" i="20"/>
  <c r="H75" i="20"/>
  <c r="G75" i="20"/>
  <c r="F74" i="20"/>
  <c r="E74" i="20"/>
  <c r="D74" i="20"/>
  <c r="I115" i="20" l="1"/>
  <c r="G83" i="20"/>
  <c r="G95" i="20"/>
  <c r="J102" i="20"/>
  <c r="G107" i="20"/>
  <c r="H121" i="20"/>
  <c r="I83" i="20"/>
  <c r="J95" i="20"/>
  <c r="I121" i="20"/>
  <c r="J119" i="20"/>
  <c r="J107" i="20"/>
  <c r="J112" i="20"/>
  <c r="G119" i="20"/>
  <c r="G102" i="20"/>
  <c r="G81" i="20"/>
  <c r="J81" i="20"/>
  <c r="H74" i="20"/>
  <c r="D125" i="20"/>
  <c r="D147" i="20" s="1"/>
  <c r="E125" i="20"/>
  <c r="G91" i="20"/>
  <c r="J83" i="20"/>
  <c r="J105" i="20"/>
  <c r="I107" i="20"/>
  <c r="H107" i="20"/>
  <c r="I112" i="20"/>
  <c r="J121" i="20"/>
  <c r="I122" i="20"/>
  <c r="I74" i="20"/>
  <c r="I81" i="20"/>
  <c r="H81" i="20"/>
  <c r="H83" i="20"/>
  <c r="I91" i="20"/>
  <c r="I102" i="20"/>
  <c r="H102" i="20"/>
  <c r="D126" i="20"/>
  <c r="H119" i="20"/>
  <c r="H112" i="20"/>
  <c r="G115" i="20"/>
  <c r="F126" i="20"/>
  <c r="J74" i="20"/>
  <c r="J115" i="20"/>
  <c r="J122" i="20"/>
  <c r="G74" i="20"/>
  <c r="H91" i="20"/>
  <c r="H95" i="20"/>
  <c r="I119" i="20"/>
  <c r="G122" i="20"/>
  <c r="I95" i="20"/>
  <c r="G105" i="20"/>
  <c r="G112" i="20"/>
  <c r="H115" i="20"/>
  <c r="G121" i="20"/>
  <c r="H122" i="20"/>
  <c r="J91" i="20"/>
  <c r="F117" i="20"/>
  <c r="G60" i="20"/>
  <c r="I60" i="20"/>
  <c r="G126" i="20" l="1"/>
  <c r="I126" i="20"/>
  <c r="J126" i="20"/>
  <c r="H126" i="20"/>
  <c r="J117" i="20"/>
  <c r="I117" i="20"/>
  <c r="H117" i="20"/>
  <c r="F125" i="20"/>
  <c r="E145" i="20" s="1"/>
  <c r="E136" i="20" s="1"/>
  <c r="G117" i="20"/>
  <c r="J56" i="20"/>
  <c r="I56" i="20"/>
  <c r="H56" i="20"/>
  <c r="H125" i="20" l="1"/>
  <c r="J125" i="20"/>
  <c r="G125" i="20"/>
  <c r="I125" i="20"/>
  <c r="F48" i="20"/>
  <c r="G25" i="20"/>
  <c r="H25" i="20"/>
  <c r="I25" i="20"/>
  <c r="J25" i="20"/>
  <c r="H64" i="20" l="1"/>
  <c r="H70" i="20" l="1"/>
  <c r="F14" i="20"/>
  <c r="F63" i="20"/>
  <c r="F62" i="20" s="1"/>
  <c r="G68" i="20"/>
  <c r="H68" i="20"/>
  <c r="I68" i="20"/>
  <c r="J68" i="20"/>
  <c r="D63" i="20"/>
  <c r="D62" i="20" s="1"/>
  <c r="D14" i="20"/>
  <c r="F21" i="20"/>
  <c r="F26" i="20"/>
  <c r="E47" i="20" l="1"/>
  <c r="F47" i="20"/>
  <c r="D47" i="20"/>
  <c r="E37" i="20"/>
  <c r="F37" i="20"/>
  <c r="D37" i="20"/>
  <c r="E14" i="20"/>
  <c r="F32" i="20"/>
  <c r="E32" i="20"/>
  <c r="D32" i="20"/>
  <c r="D30" i="20"/>
  <c r="E30" i="20"/>
  <c r="F30" i="20"/>
  <c r="E26" i="20"/>
  <c r="D26" i="20"/>
  <c r="D16" i="20"/>
  <c r="D13" i="20" s="1"/>
  <c r="E21" i="20"/>
  <c r="D21" i="20"/>
  <c r="H24" i="20"/>
  <c r="G22" i="20"/>
  <c r="H22" i="20"/>
  <c r="I22" i="20"/>
  <c r="J22" i="20"/>
  <c r="G23" i="20"/>
  <c r="I23" i="20"/>
  <c r="G24" i="20"/>
  <c r="I24" i="20"/>
  <c r="J24" i="20"/>
  <c r="G27" i="20"/>
  <c r="I27" i="20"/>
  <c r="G28" i="20"/>
  <c r="H28" i="20"/>
  <c r="I28" i="20"/>
  <c r="J28" i="20"/>
  <c r="G29" i="20"/>
  <c r="H29" i="20"/>
  <c r="I29" i="20"/>
  <c r="J29" i="20"/>
  <c r="G31" i="20"/>
  <c r="G30" i="20" s="1"/>
  <c r="H31" i="20"/>
  <c r="I31" i="20"/>
  <c r="I30" i="20" s="1"/>
  <c r="J31" i="20"/>
  <c r="G33" i="20"/>
  <c r="G32" i="20" s="1"/>
  <c r="H33" i="20"/>
  <c r="I33" i="20"/>
  <c r="I32" i="20" s="1"/>
  <c r="J33" i="20"/>
  <c r="G34" i="20"/>
  <c r="I34" i="20"/>
  <c r="J34" i="20"/>
  <c r="G17" i="20"/>
  <c r="H17" i="20"/>
  <c r="G18" i="20"/>
  <c r="H18" i="20"/>
  <c r="G19" i="20"/>
  <c r="H19" i="20"/>
  <c r="G20" i="20"/>
  <c r="H20" i="20"/>
  <c r="H30" i="20" l="1"/>
  <c r="H32" i="20"/>
  <c r="J32" i="20"/>
  <c r="G26" i="20"/>
  <c r="H26" i="20"/>
  <c r="I26" i="20"/>
  <c r="J30" i="20"/>
  <c r="J26" i="20"/>
  <c r="J70" i="20" l="1"/>
  <c r="G49" i="20" l="1"/>
  <c r="H49" i="20"/>
  <c r="I49" i="20"/>
  <c r="J49" i="20"/>
  <c r="G50" i="20"/>
  <c r="H50" i="20"/>
  <c r="I50" i="20"/>
  <c r="J50" i="20"/>
  <c r="G51" i="20"/>
  <c r="I51" i="20"/>
  <c r="J51" i="20"/>
  <c r="G52" i="20"/>
  <c r="H52" i="20"/>
  <c r="I52" i="20"/>
  <c r="J52" i="20"/>
  <c r="J48" i="20"/>
  <c r="I48" i="20"/>
  <c r="H48" i="20"/>
  <c r="G48" i="20"/>
  <c r="H39" i="20"/>
  <c r="G39" i="20"/>
  <c r="I39" i="20"/>
  <c r="J39" i="20"/>
  <c r="I69" i="20" l="1"/>
  <c r="G69" i="20"/>
  <c r="J69" i="20" l="1"/>
  <c r="H69" i="20"/>
  <c r="D53" i="20" l="1"/>
  <c r="D36" i="20" s="1"/>
  <c r="D61" i="20" s="1"/>
  <c r="D72" i="20" l="1"/>
  <c r="G55" i="20"/>
  <c r="I55" i="20"/>
  <c r="G56" i="20"/>
  <c r="E53" i="20"/>
  <c r="E36" i="20" s="1"/>
  <c r="F53" i="20"/>
  <c r="F36" i="20" s="1"/>
  <c r="D127" i="20" l="1"/>
  <c r="D146" i="20"/>
  <c r="D145" i="20" s="1"/>
  <c r="D136" i="20" s="1"/>
  <c r="J53" i="20"/>
  <c r="G53" i="20"/>
  <c r="H53" i="20"/>
  <c r="I53" i="20"/>
  <c r="I70" i="20"/>
  <c r="G70" i="20"/>
  <c r="J67" i="20"/>
  <c r="I67" i="20"/>
  <c r="H67" i="20"/>
  <c r="G67" i="20"/>
  <c r="J66" i="20"/>
  <c r="I66" i="20"/>
  <c r="H66" i="20"/>
  <c r="G66" i="20"/>
  <c r="J65" i="20"/>
  <c r="I65" i="20"/>
  <c r="H65" i="20"/>
  <c r="G65" i="20"/>
  <c r="J64" i="20"/>
  <c r="I64" i="20"/>
  <c r="G64" i="20"/>
  <c r="E63" i="20"/>
  <c r="E62" i="20" s="1"/>
  <c r="I59" i="20"/>
  <c r="G59" i="20"/>
  <c r="J58" i="20"/>
  <c r="I58" i="20"/>
  <c r="H58" i="20"/>
  <c r="G58" i="20"/>
  <c r="H57" i="20"/>
  <c r="G57" i="20"/>
  <c r="I57" i="20"/>
  <c r="J54" i="20"/>
  <c r="I54" i="20"/>
  <c r="H54" i="20"/>
  <c r="G54" i="20"/>
  <c r="J47" i="20"/>
  <c r="I47" i="20"/>
  <c r="H47" i="20"/>
  <c r="G47" i="20"/>
  <c r="J46" i="20"/>
  <c r="I46" i="20"/>
  <c r="H46" i="20"/>
  <c r="G46" i="20"/>
  <c r="I45" i="20"/>
  <c r="G45" i="20"/>
  <c r="J44" i="20"/>
  <c r="I44" i="20"/>
  <c r="H44" i="20"/>
  <c r="G44" i="20"/>
  <c r="J43" i="20"/>
  <c r="I43" i="20"/>
  <c r="H43" i="20"/>
  <c r="G43" i="20"/>
  <c r="J42" i="20"/>
  <c r="I42" i="20"/>
  <c r="H42" i="20"/>
  <c r="G42" i="20"/>
  <c r="J41" i="20"/>
  <c r="I41" i="20"/>
  <c r="H41" i="20"/>
  <c r="G41" i="20"/>
  <c r="J40" i="20"/>
  <c r="I40" i="20"/>
  <c r="H40" i="20"/>
  <c r="G40" i="20"/>
  <c r="J38" i="20"/>
  <c r="I38" i="20"/>
  <c r="G38" i="20"/>
  <c r="J20" i="20"/>
  <c r="I20" i="20"/>
  <c r="J19" i="20"/>
  <c r="I19" i="20"/>
  <c r="J18" i="20"/>
  <c r="I18" i="20"/>
  <c r="J17" i="20"/>
  <c r="I17" i="20"/>
  <c r="F16" i="20"/>
  <c r="F13" i="20" s="1"/>
  <c r="E16" i="20"/>
  <c r="E13" i="20" s="1"/>
  <c r="E61" i="20" s="1"/>
  <c r="J15" i="20"/>
  <c r="I15" i="20"/>
  <c r="H15" i="20"/>
  <c r="G15" i="20"/>
  <c r="G14" i="20" s="1"/>
  <c r="I16" i="20" l="1"/>
  <c r="H14" i="20"/>
  <c r="J14" i="20"/>
  <c r="G16" i="20"/>
  <c r="I21" i="20"/>
  <c r="H37" i="20"/>
  <c r="G63" i="20"/>
  <c r="H21" i="20"/>
  <c r="H16" i="20"/>
  <c r="G21" i="20"/>
  <c r="I63" i="20"/>
  <c r="I14" i="20"/>
  <c r="G36" i="20"/>
  <c r="G37" i="20"/>
  <c r="H63" i="20"/>
  <c r="J16" i="20"/>
  <c r="J57" i="20"/>
  <c r="H36" i="20"/>
  <c r="J63" i="20"/>
  <c r="E72" i="20" l="1"/>
  <c r="E127" i="20" s="1"/>
  <c r="F61" i="20"/>
  <c r="J13" i="20"/>
  <c r="I13" i="20"/>
  <c r="J21" i="20"/>
  <c r="F72" i="20" l="1"/>
  <c r="F127" i="20" s="1"/>
  <c r="G13" i="20"/>
  <c r="H13" i="20"/>
  <c r="H61" i="20"/>
  <c r="G61" i="20"/>
  <c r="I37" i="20" l="1"/>
  <c r="J37" i="20"/>
  <c r="I36" i="20"/>
  <c r="J36" i="20" l="1"/>
  <c r="I61" i="20" l="1"/>
  <c r="J61" i="20"/>
  <c r="J71" i="20" l="1"/>
  <c r="H71" i="20"/>
  <c r="G71" i="20"/>
  <c r="I71" i="20"/>
  <c r="G62" i="20"/>
  <c r="I62" i="20" l="1"/>
  <c r="H62" i="20"/>
  <c r="J62" i="20"/>
  <c r="J72" i="20" l="1"/>
  <c r="I72" i="20"/>
  <c r="G72" i="20"/>
  <c r="H72" i="20"/>
</calcChain>
</file>

<file path=xl/sharedStrings.xml><?xml version="1.0" encoding="utf-8"?>
<sst xmlns="http://schemas.openxmlformats.org/spreadsheetml/2006/main" count="266" uniqueCount="255">
  <si>
    <t>ДОХОДЫ</t>
  </si>
  <si>
    <t>Налоги на имущество</t>
  </si>
  <si>
    <t>000 1 06 00000 00 0000 000</t>
  </si>
  <si>
    <t>000 1 05 00000 00 0000 000</t>
  </si>
  <si>
    <t>000 2 00 00000 00 0000 000</t>
  </si>
  <si>
    <t>Раздел БК</t>
  </si>
  <si>
    <t>Наименование</t>
  </si>
  <si>
    <t>Неналоговые доходы</t>
  </si>
  <si>
    <t>000 1 01 00000 00 0000 000</t>
  </si>
  <si>
    <t>Иные межбюджетные трансферты</t>
  </si>
  <si>
    <t>000 1 07 00000 00 0000 000</t>
  </si>
  <si>
    <t>000 1 07 01020 01 0000 110</t>
  </si>
  <si>
    <t>000 1 08 00000 00 0000 000</t>
  </si>
  <si>
    <t>000 1 08 03010 01 0000 110</t>
  </si>
  <si>
    <t>000 1 11 01050 05 0000 120</t>
  </si>
  <si>
    <t>(рублях)</t>
  </si>
  <si>
    <t>ИТОГИ ИСПОЛНЕНИЕ  ДОХОДОВ И РАСХОДОВ БЮДЖЕТА</t>
  </si>
  <si>
    <t>000 2 02 00000 00 0000 000</t>
  </si>
  <si>
    <t>Безвозмездные поступления от других бюджетов бюджетной системы Российской Федерации</t>
  </si>
  <si>
    <t>Приложение № 1</t>
  </si>
  <si>
    <t>Отклонение от годового плана</t>
  </si>
  <si>
    <t>сумма отклонения</t>
  </si>
  <si>
    <t>% исполнения</t>
  </si>
  <si>
    <t>Отклонение от кассового плана</t>
  </si>
  <si>
    <t>000 1 03 00000 00 0000 000</t>
  </si>
  <si>
    <t>000 1 06 06033 05 0000 110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</si>
  <si>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</si>
  <si>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</si>
  <si>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000 1 11 05075 05 0000 120</t>
  </si>
  <si>
    <t>000 1 06 06043 05 0000 110</t>
  </si>
  <si>
    <t>000 1 06 01030 05 0000 110</t>
  </si>
  <si>
    <t>000 2 07 05000 05 0000 150</t>
  </si>
  <si>
    <t>000 2 18 60010 05 0000 150</t>
  </si>
  <si>
    <t>000 2 18 05010 05 0000 150</t>
  </si>
  <si>
    <t>000 2 19 00000 05 0000 150</t>
  </si>
  <si>
    <t>№__________________</t>
  </si>
  <si>
    <t xml:space="preserve">Итого собственных  доходов </t>
  </si>
  <si>
    <t xml:space="preserve">000 1 01 02000 01 0000 110
</t>
  </si>
  <si>
    <t xml:space="preserve">Налог на доходы физических лиц
</t>
  </si>
  <si>
    <t xml:space="preserve">НАЛОГИ НА ТОВАРЫ (РАБОТЫ, УСЛУГИ), РЕАЛИЗУЕМЫЕ НА ТЕРРИТОРИИ РОССИЙСКОЙ ФЕДЕРАЦИИ
</t>
  </si>
  <si>
    <t xml:space="preserve">НАЛОГИ НА СОВОКУПНЫЙ ДОХОД
</t>
  </si>
  <si>
    <t xml:space="preserve">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</si>
  <si>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 xml:space="preserve">Земельный налог с организаций, обладающих земельным участком, расположенным в границах межселенных территорий
</t>
  </si>
  <si>
    <t xml:space="preserve">Земельный налог с физических лиц, обладающих земельным участком, расположенным в границах межселенных территорий
</t>
  </si>
  <si>
    <t xml:space="preserve">НАЛОГИ, СБОРЫ И РЕГУЛЯРНЫЕ ПЛАТЕЖИ ЗА ПОЛЬЗОВАНИЕ ПРИРОДНЫМИ РЕСУРСАМИ
</t>
  </si>
  <si>
    <t xml:space="preserve">Налог на добычу общераспространенных полезных ископаемых
</t>
  </si>
  <si>
    <t xml:space="preserve">ГОСУДАРСТВЕННАЯ ПОШЛИНА
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</si>
  <si>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</si>
  <si>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ДОХОДЫ ОТ ИСПОЛЬЗОВАНИЯ ИМУЩЕСТВА, НАХОДЯЩЕГОСЯ В ГОСУДАРСТВЕННОЙ И МУНИЦИПАЛЬНОЙ СОБСТВЕННОСТИ
</t>
  </si>
  <si>
    <t xml:space="preserve">000 1 11 00000 00 0000 000
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</si>
  <si>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
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</si>
  <si>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</si>
  <si>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</si>
  <si>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Доходы от сдачи в аренду имущества, составляющего казну муниципальных районов (за исключением земельных участков)
</t>
  </si>
  <si>
    <t xml:space="preserve">000 1 12 01000 01 0000 120
</t>
  </si>
  <si>
    <t xml:space="preserve">Прочие доходы от компенсации затрат бюджетов муниципальных районов
</t>
  </si>
  <si>
    <t xml:space="preserve">000 1 13 02995 05 0000 130
</t>
  </si>
  <si>
    <t xml:space="preserve">ШТРАФЫ, САНКЦИИ, ВОЗМЕЩЕНИЕ УЩЕРБА
</t>
  </si>
  <si>
    <t>000 1 16 00000 00 0000 000</t>
  </si>
  <si>
    <t xml:space="preserve">БЕЗВОЗМЕЗДНЫЕ ПОСТУПЛЕНИЯ
</t>
  </si>
  <si>
    <t xml:space="preserve">Субсидии бюджетам бюджетной системы Российской Федерации (межбюджетные субсидии)
</t>
  </si>
  <si>
    <t>000 2 02 20000 00 0000 150</t>
  </si>
  <si>
    <t xml:space="preserve">Субвенции бюджетам бюджетной системы Российской Федерации
</t>
  </si>
  <si>
    <t>000 2 02 30000 00 0000 150</t>
  </si>
  <si>
    <t>000 2 02 40000 00 0000 150</t>
  </si>
  <si>
    <t xml:space="preserve">Прочие безвозмездные поступления в бюджеты муниципальных районов
</t>
  </si>
  <si>
    <t xml:space="preserve"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</si>
  <si>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Доходы бюджетов муниципальных районов от возврата бюджетными учреждениями остатков субсидий прошлых лет
</t>
  </si>
  <si>
    <t xml:space="preserve">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</si>
  <si>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</si>
  <si>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</si>
  <si>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Налогы на прибыль, доходы</t>
  </si>
  <si>
    <t xml:space="preserve">                                                     Налоговые доходы</t>
  </si>
  <si>
    <t xml:space="preserve">                                                            Всего доходов: </t>
  </si>
  <si>
    <t>Государственная пошлина за выдачу разрешения на установку рекламной конструкции</t>
  </si>
  <si>
    <t>Дотации бюджетам бюджетной системы Российской Федерации</t>
  </si>
  <si>
    <t>000 2 02 10000 00 0000 150</t>
  </si>
  <si>
    <t xml:space="preserve"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на межселенных территориях,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
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</si>
  <si>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</si>
  <si>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000 1 13 02065 05 0000 130
</t>
  </si>
  <si>
    <t>000 1 11 09045 05 0000 120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</si>
  <si>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</si>
  <si>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</si>
  <si>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</si>
  <si>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000 1 03 02231 01 0000 110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</si>
  <si>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</si>
  <si>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</si>
  <si>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</si>
  <si>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000 1 03 02241 01 0000 110
</t>
  </si>
  <si>
    <t xml:space="preserve">000 1 03 02251 01 0000 110
</t>
  </si>
  <si>
    <t xml:space="preserve">000 1 03 02261 01 0000 110
</t>
  </si>
  <si>
    <t>000 1 08 07150 01 0000 110</t>
  </si>
  <si>
    <t>000 1 11 05430 05 0000 120</t>
  </si>
  <si>
    <t>ДОХОДЫ ОТ ОКАЗАНИЯ ПЛАТНЫХ УСЛУГ И КОМПЕНСАЦИИ ЗАТРАТ ГОСУДАРСТВА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</si>
  <si>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</si>
  <si>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</si>
  <si>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000 1 14 00000 00 0000 000</t>
  </si>
  <si>
    <t>к  постановлению главы</t>
  </si>
  <si>
    <t>Проценты, полученные от предоставления бюджетных кредитов внутри страны за счет средств бюджетов муниципальных районов</t>
  </si>
  <si>
    <t xml:space="preserve">Плата за негативное воздействие на окружающую среду, в том числе:
</t>
  </si>
  <si>
    <t xml:space="preserve"> Плата за выбросы загрязняющих веществ в атмосферный воздух стационарными объектами</t>
  </si>
  <si>
    <t xml:space="preserve"> Плата за сбросы загрязняющих веществ в водные объекты</t>
  </si>
  <si>
    <t>Средства от поступлений прочих денежных взысканий (штрафов) за нарушение законодательства Российской Федерации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</si>
  <si>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</si>
  <si>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от "____ " ____________ 2025 г.</t>
  </si>
  <si>
    <t>Годовой план на 2025 г.</t>
  </si>
  <si>
    <t>Муниципального района "Ленский район"</t>
  </si>
  <si>
    <t>ПРОЧИЕ НЕНАЛОГОВЫЕ ДОХОДЫ</t>
  </si>
  <si>
    <t>000 1 17 00000 05 0000 180</t>
  </si>
  <si>
    <t xml:space="preserve">Налог, взимаемый в связи с применением упрощенной системы налогообложения
</t>
  </si>
  <si>
    <t xml:space="preserve">000 1 05 01000 00 0000 110
</t>
  </si>
  <si>
    <t xml:space="preserve">Единый налог на вмененный доход для отдельных видов деятельности
</t>
  </si>
  <si>
    <t>000 1 05 02000 02 0000 110</t>
  </si>
  <si>
    <t xml:space="preserve">Единый сельскохозяйственный налог
</t>
  </si>
  <si>
    <t>000 1 05 03000 01 0000 110</t>
  </si>
  <si>
    <t xml:space="preserve">Налог, взимаемый в связи с применением патентной системы налогообложения
</t>
  </si>
  <si>
    <t>000 1 05 04000 02 0000 110</t>
  </si>
  <si>
    <t xml:space="preserve">ЗАДОЛЖЕННОСТЬ И ПЕРЕРАСЧЕТЫ ПО ОТМЕНЕННЫМ НАЛОГАМ, СБОРАМ И ИНЫМ ОБЯЗАТЕЛЬНЫМ ПЛАТЕЖАМ
</t>
  </si>
  <si>
    <t xml:space="preserve">000 1 09 00000 00 0000 000
</t>
  </si>
  <si>
    <t xml:space="preserve">000 1 13 01995 05 0000 130
</t>
  </si>
  <si>
    <t>000 1 12 01010 01 6000 120</t>
  </si>
  <si>
    <t>000 1 12 01030 01 6000 120</t>
  </si>
  <si>
    <t>000 1 12 01041 01 6000 120</t>
  </si>
  <si>
    <t>000 1 12 01042 01 6000 120</t>
  </si>
  <si>
    <t>000 1 12 01070 01 6000 120</t>
  </si>
  <si>
    <t>000 1 11 03050 05 0000 120</t>
  </si>
  <si>
    <t>000 1 11 05013 05 0000 120</t>
  </si>
  <si>
    <t>000 1 11 05013 13 0000 120</t>
  </si>
  <si>
    <t>за 9 месяцев 2025 года</t>
  </si>
  <si>
    <t>Кассовый план на 01.10.2025 г.</t>
  </si>
  <si>
    <t>Исполнено на 01.10.2025 г.</t>
  </si>
  <si>
    <t>000 1 18 00000 05 0000 150</t>
  </si>
  <si>
    <t xml:space="preserve">ПОСТУПЛЕНИЯ (ПЕРЕЧИСЛЕНИЯ) ПО УРЕГУЛИРОВАНИЮ РАСЧЕТОВ МЕЖДУ БЮДЖЕТАМИ БЮДЖЕТНОЙ СИСТЕМЫ РОССИЙСКОЙ ФЕДЕРАЦИИ
</t>
  </si>
  <si>
    <t>РАСХОДЫ</t>
  </si>
  <si>
    <t>Общегосударственные вопросы</t>
  </si>
  <si>
    <t>0100</t>
  </si>
  <si>
    <t xml:space="preserve">Функционирование высшего должностного лица субъекта Российской Федерации
и муниципального образования
</t>
  </si>
  <si>
    <t>0102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</si>
  <si>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</si>
  <si>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0103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</si>
  <si>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</si>
  <si>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>0104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</si>
  <si>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</si>
  <si>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</si>
  <si>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</si>
  <si>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</si>
  <si>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</si>
  <si>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</si>
  <si>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</si>
  <si>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</si>
  <si>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</si>
  <si>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</si>
  <si>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</si>
  <si>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</si>
  <si>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</si>
  <si>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</si>
  <si>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</si>
  <si>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</si>
  <si>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 т.ч.перечислено бюджетам поселений муниципального района "Ленский район"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</si>
  <si>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</si>
  <si>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</si>
  <si>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</si>
  <si>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</si>
  <si>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</si>
  <si>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</si>
  <si>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</si>
  <si>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</si>
  <si>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</si>
  <si>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</si>
  <si>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</si>
  <si>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</si>
  <si>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</si>
  <si>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</si>
  <si>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</si>
  <si>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</si>
  <si>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</si>
  <si>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</si>
  <si>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</si>
  <si>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</si>
  <si>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</si>
  <si>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</si>
  <si>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</si>
  <si>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</si>
  <si>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 xml:space="preserve">Молодежная политика 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</si>
  <si>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</si>
  <si>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</si>
  <si>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</si>
  <si>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</si>
  <si>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</si>
  <si>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</si>
  <si>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</si>
  <si>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</si>
  <si>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</si>
  <si>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</si>
  <si>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</si>
  <si>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</si>
  <si>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</si>
  <si>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</si>
  <si>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</si>
  <si>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</si>
  <si>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</si>
  <si>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</si>
  <si>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</si>
  <si>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</si>
  <si>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</si>
  <si>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</si>
  <si>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</si>
  <si>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</si>
  <si>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</si>
  <si>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</si>
  <si>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</si>
  <si>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Спорт высших достижений</t>
  </si>
  <si>
    <t>1103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</si>
  <si>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</si>
  <si>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</si>
  <si>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</si>
  <si>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</si>
  <si>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</si>
  <si>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</si>
  <si>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</si>
  <si>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</si>
  <si>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</si>
  <si>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</si>
  <si>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</si>
  <si>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</si>
  <si>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в т.ч.перечислено в государственный бюджет РС(Я)("отрицательный трансферт")</t>
  </si>
  <si>
    <t>в т.ч.перечислено бюджетам поселений муниципального района"Ленский район"</t>
  </si>
  <si>
    <t>Всего расходов:</t>
  </si>
  <si>
    <t>в т.ч. ВСЕГО перечислено бюджетам поселений муниципального образования "Ленский район"</t>
  </si>
  <si>
    <t>Результат исполнения бюджета (дефицит "-", профицит "+")</t>
  </si>
  <si>
    <t>Источники финансирования дефицита бюджета муниципального района "Ленский район"</t>
  </si>
  <si>
    <t>ИТОГО</t>
  </si>
  <si>
    <t>Источники внутреннего финансирования дефицита бюджета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</si>
  <si>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</si>
  <si>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</si>
  <si>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</si>
  <si>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</si>
  <si>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</si>
  <si>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</si>
  <si>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</si>
  <si>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</si>
  <si>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Изменение остатков средств  на счетах по учету средств бюджетов</t>
  </si>
  <si>
    <t>000 01 05 00 00 00 0000 000</t>
  </si>
  <si>
    <t xml:space="preserve">Увеличение прочих остатков денежных средств бюджетов муниципальных районов 
</t>
  </si>
  <si>
    <t>000 01 05 02 00 00 0000 510</t>
  </si>
  <si>
    <t xml:space="preserve">Уменьшение прочих остатков  денежных средств бюджетов муниципальных районов 
</t>
  </si>
  <si>
    <t>000 01 05 02 00 00 0000 610</t>
  </si>
  <si>
    <t>Кредиты кредитных организаций в валюте Российской Федерации</t>
  </si>
  <si>
    <t>000 01 02 00 00 00 0000 000</t>
  </si>
  <si>
    <t>Привлечение муниципальными районами кредитов от кредитных организаций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</si>
  <si>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</si>
  <si>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000 01 02 00 00 05 0000 710</t>
  </si>
  <si>
    <t>000 01 02 00 00 05 0000 810</t>
  </si>
  <si>
    <t>О. А. Пестерева</t>
  </si>
  <si>
    <t>Начальник ФИНУ МР "Ленский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</si>
</sst>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0" x14ac:knownFonts="1"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8">
    <xf numFmtId="0" fontId="0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4" borderId="0"/>
    <xf numFmtId="0" fontId="17" fillId="0" borderId="0">
      <alignment horizontal="left" wrapText="1"/>
    </xf>
    <xf numFmtId="0" fontId="18" fillId="0" borderId="0">
      <alignment horizontal="center" wrapText="1"/>
    </xf>
    <xf numFmtId="0" fontId="18" fillId="0" borderId="0">
      <alignment horizontal="center"/>
    </xf>
    <xf numFmtId="0" fontId="17" fillId="0" borderId="0">
      <alignment horizontal="right"/>
    </xf>
    <xf numFmtId="0" fontId="17" fillId="4" borderId="7"/>
    <xf numFmtId="0" fontId="17" fillId="0" borderId="8">
      <alignment horizontal="center" vertical="center" wrapText="1"/>
    </xf>
    <xf numFmtId="0" fontId="17" fillId="4" borderId="9"/>
    <xf numFmtId="49" fontId="17" fillId="0" borderId="8">
      <alignment horizontal="center" vertical="top" shrinkToFit="1"/>
    </xf>
    <xf numFmtId="0" fontId="17" fillId="4" borderId="10"/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0" fontId="17" fillId="0" borderId="8">
      <alignment horizontal="center" vertical="top" wrapText="1"/>
    </xf>
    <xf numFmtId="49" fontId="19" fillId="0" borderId="8">
      <alignment horizontal="lef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4" fontId="17" fillId="0" borderId="8">
      <alignment horizontal="right" vertical="top" shrinkToFit="1"/>
    </xf>
    <xf numFmtId="0" fontId="17" fillId="0" borderId="0"/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10" fontId="17" fillId="0" borderId="8">
      <alignment horizontal="center" vertical="top" shrinkToFit="1"/>
    </xf>
    <xf numFmtId="0" fontId="17" fillId="0" borderId="8">
      <alignment horizontal="center" vertical="top" wrapText="1"/>
    </xf>
    <xf numFmtId="0" fontId="17" fillId="4" borderId="10"/>
    <xf numFmtId="0" fontId="17" fillId="4" borderId="10"/>
    <xf numFmtId="0" fontId="17" fillId="4" borderId="10"/>
    <xf numFmtId="0" fontId="17" fillId="4" borderId="10"/>
    <xf numFmtId="0" fontId="17" fillId="4" borderId="10"/>
    <xf numFmtId="0" fontId="17" fillId="4" borderId="10"/>
    <xf numFmtId="0" fontId="17" fillId="0" borderId="8">
      <alignment horizontal="center" vertical="center" wrapTex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49" fontId="19" fillId="0" borderId="8">
      <alignment horizontal="left" vertical="top" shrinkToFit="1"/>
    </xf>
    <xf numFmtId="0" fontId="17" fillId="0" borderId="8">
      <alignment horizontal="center" vertical="center" wrapTex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" fontId="19" fillId="5" borderId="8">
      <alignment horizontal="right" vertical="top" shrinkToFit="1"/>
    </xf>
    <xf numFmtId="49" fontId="19" fillId="0" borderId="8">
      <alignment horizontal="left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10" fontId="19" fillId="5" borderId="8">
      <alignment horizontal="center" vertical="top" shrinkToFit="1"/>
    </xf>
    <xf numFmtId="4" fontId="17" fillId="0" borderId="8">
      <alignment horizontal="right" vertical="top" shrinkToFi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19" fillId="5" borderId="8">
      <alignment horizontal="right" vertical="top" shrinkToFit="1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4" borderId="7">
      <alignment horizontal="left"/>
    </xf>
    <xf numFmtId="0" fontId="17" fillId="0" borderId="0">
      <alignment horizontal="left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0" fontId="17" fillId="0" borderId="8">
      <alignment horizontal="left" vertical="top" wrapText="1"/>
    </xf>
    <xf numFmtId="10" fontId="17" fillId="0" borderId="8">
      <alignment horizontal="center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4" fontId="19" fillId="6" borderId="8">
      <alignment horizontal="right" vertical="top" shrinkToFit="1"/>
    </xf>
    <xf numFmtId="10" fontId="19" fillId="5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10" fontId="19" fillId="6" borderId="8">
      <alignment horizontal="center" vertical="top" shrinkToFit="1"/>
    </xf>
    <xf numFmtId="0" fontId="18" fillId="0" borderId="0">
      <alignment horizontal="center" wrapText="1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7" fillId="4" borderId="9">
      <alignment horizontal="left"/>
    </xf>
    <xf numFmtId="0" fontId="18" fillId="0" borderId="0">
      <alignment horizontal="center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4" borderId="10">
      <alignment horizontal="left"/>
    </xf>
    <xf numFmtId="0" fontId="17" fillId="0" borderId="8">
      <alignment horizontal="left" vertical="top" wrapText="1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0" fontId="17" fillId="4" borderId="0">
      <alignment horizontal="left"/>
    </xf>
    <xf numFmtId="4" fontId="19" fillId="6" borderId="8">
      <alignment horizontal="right" vertical="top" shrinkToFit="1"/>
    </xf>
    <xf numFmtId="10" fontId="19" fillId="6" borderId="8">
      <alignment horizontal="center" vertical="top" shrinkToFit="1"/>
    </xf>
    <xf numFmtId="4" fontId="19" fillId="6" borderId="8">
      <alignment horizontal="right" vertical="top" shrinkToFit="1"/>
    </xf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20" fillId="13" borderId="11" applyNumberFormat="0" applyAlignment="0" applyProtection="0"/>
    <xf numFmtId="0" fontId="21" fillId="14" borderId="12" applyNumberFormat="0" applyAlignment="0" applyProtection="0"/>
    <xf numFmtId="0" fontId="22" fillId="14" borderId="11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15" borderId="17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0" fillId="0" borderId="0"/>
    <xf numFmtId="0" fontId="1" fillId="2" borderId="0"/>
    <xf numFmtId="0" fontId="1" fillId="0" borderId="0"/>
    <xf numFmtId="0" fontId="30" fillId="17" borderId="0" applyNumberFormat="0" applyBorder="0" applyAlignment="0" applyProtection="0"/>
    <xf numFmtId="0" fontId="31" fillId="0" borderId="0" applyNumberFormat="0" applyFill="0" applyBorder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13" fillId="18" borderId="18" applyNumberFormat="0" applyFont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0" applyNumberFormat="0" applyBorder="0" applyAlignment="0" applyProtection="0"/>
    <xf numFmtId="0" fontId="1" fillId="0" borderId="0"/>
    <xf numFmtId="4" fontId="39" fillId="0" borderId="24">
      <alignment horizontal="right"/>
    </xf>
  </cellStyleXfs>
  <cellXfs count="263">
    <xf numFmtId="0" fontId="0" fillId="0" borderId="0" xfId="0"/>
    <xf numFmtId="0" fontId="1" fillId="0" borderId="0" xfId="154"/>
    <xf numFmtId="0" fontId="9" fillId="0" borderId="0" xfId="0" applyFont="1"/>
    <xf numFmtId="0" fontId="5" fillId="0" borderId="0" xfId="154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top"/>
    </xf>
    <xf numFmtId="0" fontId="2" fillId="0" borderId="0" xfId="154" applyFont="1" applyAlignment="1">
      <alignment vertical="top"/>
    </xf>
    <xf numFmtId="0" fontId="8" fillId="0" borderId="0" xfId="154" applyFont="1"/>
    <xf numFmtId="0" fontId="11" fillId="0" borderId="0" xfId="154" applyFont="1"/>
    <xf numFmtId="4" fontId="11" fillId="20" borderId="0" xfId="154" applyNumberFormat="1" applyFont="1" applyFill="1"/>
    <xf numFmtId="164" fontId="11" fillId="0" borderId="1" xfId="154" applyNumberFormat="1" applyFont="1" applyBorder="1" applyAlignment="1">
      <alignment horizontal="center" vertical="center"/>
    </xf>
    <xf numFmtId="0" fontId="11" fillId="0" borderId="0" xfId="0" applyFont="1"/>
    <xf numFmtId="4" fontId="11" fillId="20" borderId="0" xfId="0" applyNumberFormat="1" applyFont="1" applyFill="1"/>
    <xf numFmtId="0" fontId="11" fillId="20" borderId="0" xfId="0" applyFont="1" applyFill="1"/>
    <xf numFmtId="0" fontId="12" fillId="0" borderId="0" xfId="154" applyFont="1" applyBorder="1" applyAlignment="1">
      <alignment horizontal="center"/>
    </xf>
    <xf numFmtId="4" fontId="12" fillId="0" borderId="0" xfId="154" applyNumberFormat="1" applyFont="1" applyBorder="1" applyAlignment="1">
      <alignment horizontal="center"/>
    </xf>
    <xf numFmtId="4" fontId="12" fillId="20" borderId="0" xfId="154" applyNumberFormat="1" applyFont="1" applyFill="1" applyBorder="1" applyAlignment="1">
      <alignment horizontal="center"/>
    </xf>
    <xf numFmtId="164" fontId="11" fillId="0" borderId="0" xfId="154" applyNumberFormat="1" applyFont="1" applyBorder="1" applyAlignment="1">
      <alignment horizontal="right"/>
    </xf>
    <xf numFmtId="4" fontId="11" fillId="0" borderId="1" xfId="154" applyNumberFormat="1" applyFont="1" applyBorder="1" applyAlignment="1">
      <alignment horizontal="center" vertical="center" wrapText="1"/>
    </xf>
    <xf numFmtId="0" fontId="3" fillId="0" borderId="0" xfId="154" applyFont="1"/>
    <xf numFmtId="0" fontId="1" fillId="0" borderId="0" xfId="154" applyAlignment="1">
      <alignment vertical="top"/>
    </xf>
    <xf numFmtId="0" fontId="3" fillId="0" borderId="0" xfId="154" applyFont="1" applyAlignment="1">
      <alignment vertical="top"/>
    </xf>
    <xf numFmtId="0" fontId="5" fillId="0" borderId="0" xfId="154" applyFont="1" applyAlignment="1">
      <alignment vertical="top"/>
    </xf>
    <xf numFmtId="3" fontId="5" fillId="0" borderId="0" xfId="154" applyNumberFormat="1" applyFont="1" applyAlignment="1">
      <alignment vertical="top"/>
    </xf>
    <xf numFmtId="0" fontId="0" fillId="0" borderId="0" xfId="0" applyAlignment="1">
      <alignment vertical="top"/>
    </xf>
    <xf numFmtId="4" fontId="12" fillId="20" borderId="2" xfId="154" applyNumberFormat="1" applyFont="1" applyFill="1" applyBorder="1" applyAlignment="1">
      <alignment horizontal="right" vertical="center"/>
    </xf>
    <xf numFmtId="165" fontId="12" fillId="20" borderId="2" xfId="154" applyNumberFormat="1" applyFont="1" applyFill="1" applyBorder="1" applyAlignment="1">
      <alignment horizontal="right" vertical="center"/>
    </xf>
    <xf numFmtId="165" fontId="12" fillId="0" borderId="2" xfId="154" applyNumberFormat="1" applyFont="1" applyBorder="1" applyAlignment="1">
      <alignment horizontal="right" vertical="center"/>
    </xf>
    <xf numFmtId="0" fontId="11" fillId="0" borderId="2" xfId="154" applyFont="1" applyBorder="1" applyAlignment="1">
      <alignment horizontal="left" vertical="top" wrapText="1"/>
    </xf>
    <xf numFmtId="4" fontId="11" fillId="20" borderId="2" xfId="154" applyNumberFormat="1" applyFont="1" applyFill="1" applyBorder="1" applyAlignment="1">
      <alignment horizontal="right" vertical="center"/>
    </xf>
    <xf numFmtId="165" fontId="11" fillId="20" borderId="2" xfId="154" applyNumberFormat="1" applyFont="1" applyFill="1" applyBorder="1" applyAlignment="1">
      <alignment horizontal="right" vertical="center"/>
    </xf>
    <xf numFmtId="165" fontId="11" fillId="0" borderId="2" xfId="154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top" wrapText="1"/>
    </xf>
    <xf numFmtId="4" fontId="11" fillId="20" borderId="2" xfId="0" applyNumberFormat="1" applyFont="1" applyFill="1" applyBorder="1" applyAlignment="1">
      <alignment horizontal="right" vertical="center"/>
    </xf>
    <xf numFmtId="4" fontId="12" fillId="21" borderId="2" xfId="154" applyNumberFormat="1" applyFont="1" applyFill="1" applyBorder="1" applyAlignment="1">
      <alignment horizontal="right" vertical="center"/>
    </xf>
    <xf numFmtId="165" fontId="12" fillId="21" borderId="2" xfId="154" applyNumberFormat="1" applyFont="1" applyFill="1" applyBorder="1" applyAlignment="1">
      <alignment horizontal="right" vertical="center"/>
    </xf>
    <xf numFmtId="49" fontId="11" fillId="0" borderId="0" xfId="154" applyNumberFormat="1" applyFont="1" applyBorder="1" applyAlignment="1">
      <alignment horizontal="left"/>
    </xf>
    <xf numFmtId="4" fontId="12" fillId="20" borderId="0" xfId="154" applyNumberFormat="1" applyFont="1" applyFill="1" applyBorder="1" applyAlignment="1">
      <alignment horizontal="right" vertical="center"/>
    </xf>
    <xf numFmtId="4" fontId="12" fillId="0" borderId="0" xfId="154" applyNumberFormat="1" applyFont="1" applyBorder="1" applyAlignment="1">
      <alignment horizontal="right" vertical="center"/>
    </xf>
    <xf numFmtId="164" fontId="12" fillId="0" borderId="0" xfId="154" applyNumberFormat="1" applyFont="1" applyBorder="1" applyAlignment="1">
      <alignment horizontal="right" vertical="center"/>
    </xf>
    <xf numFmtId="165" fontId="12" fillId="0" borderId="0" xfId="154" applyNumberFormat="1" applyFont="1" applyBorder="1" applyAlignment="1">
      <alignment horizontal="right" vertical="center"/>
    </xf>
    <xf numFmtId="4" fontId="11" fillId="0" borderId="0" xfId="154" applyNumberFormat="1" applyFont="1" applyAlignment="1"/>
    <xf numFmtId="4" fontId="11" fillId="20" borderId="1" xfId="154" applyNumberFormat="1" applyFont="1" applyFill="1" applyBorder="1" applyAlignment="1">
      <alignment horizontal="center" vertical="center" wrapText="1"/>
    </xf>
    <xf numFmtId="0" fontId="11" fillId="0" borderId="0" xfId="154" applyFont="1" applyAlignment="1">
      <alignment horizontal="center" vertical="center"/>
    </xf>
    <xf numFmtId="0" fontId="12" fillId="0" borderId="0" xfId="154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21" borderId="4" xfId="154" applyNumberFormat="1" applyFont="1" applyFill="1" applyBorder="1" applyAlignment="1">
      <alignment horizontal="right" vertical="center"/>
    </xf>
    <xf numFmtId="4" fontId="12" fillId="21" borderId="2" xfId="0" applyNumberFormat="1" applyFont="1" applyFill="1" applyBorder="1" applyAlignment="1">
      <alignment vertical="center"/>
    </xf>
    <xf numFmtId="165" fontId="12" fillId="21" borderId="2" xfId="0" applyNumberFormat="1" applyFont="1" applyFill="1" applyBorder="1" applyAlignment="1">
      <alignment vertical="center"/>
    </xf>
    <xf numFmtId="4" fontId="12" fillId="21" borderId="2" xfId="154" applyNumberFormat="1" applyFont="1" applyFill="1" applyBorder="1" applyAlignment="1">
      <alignment vertical="center"/>
    </xf>
    <xf numFmtId="165" fontId="12" fillId="21" borderId="2" xfId="154" applyNumberFormat="1" applyFont="1" applyFill="1" applyBorder="1" applyAlignment="1">
      <alignment vertical="center"/>
    </xf>
    <xf numFmtId="4" fontId="12" fillId="0" borderId="2" xfId="154" applyNumberFormat="1" applyFont="1" applyBorder="1" applyAlignment="1">
      <alignment horizontal="right" vertical="center"/>
    </xf>
    <xf numFmtId="165" fontId="11" fillId="20" borderId="2" xfId="0" applyNumberFormat="1" applyFont="1" applyFill="1" applyBorder="1" applyAlignment="1">
      <alignment horizontal="right" vertical="center"/>
    </xf>
    <xf numFmtId="4" fontId="11" fillId="0" borderId="2" xfId="154" applyNumberFormat="1" applyFont="1" applyBorder="1" applyAlignment="1">
      <alignment horizontal="right" vertical="center"/>
    </xf>
    <xf numFmtId="4" fontId="12" fillId="20" borderId="2" xfId="0" applyNumberFormat="1" applyFont="1" applyFill="1" applyBorder="1" applyAlignment="1">
      <alignment horizontal="right" vertical="center"/>
    </xf>
    <xf numFmtId="165" fontId="12" fillId="20" borderId="2" xfId="0" applyNumberFormat="1" applyFont="1" applyFill="1" applyBorder="1" applyAlignment="1">
      <alignment horizontal="right" vertical="center"/>
    </xf>
    <xf numFmtId="4" fontId="12" fillId="21" borderId="2" xfId="0" applyNumberFormat="1" applyFont="1" applyFill="1" applyBorder="1" applyAlignment="1">
      <alignment horizontal="right" vertical="center"/>
    </xf>
    <xf numFmtId="4" fontId="11" fillId="20" borderId="2" xfId="0" applyNumberFormat="1" applyFont="1" applyFill="1" applyBorder="1" applyAlignment="1">
      <alignment vertical="center"/>
    </xf>
    <xf numFmtId="4" fontId="35" fillId="20" borderId="8" xfId="134" applyNumberFormat="1" applyFont="1" applyFill="1" applyAlignment="1" applyProtection="1">
      <alignment vertical="center" shrinkToFit="1"/>
    </xf>
    <xf numFmtId="4" fontId="11" fillId="0" borderId="2" xfId="0" applyNumberFormat="1" applyFont="1" applyBorder="1" applyAlignment="1">
      <alignment vertical="center"/>
    </xf>
    <xf numFmtId="4" fontId="11" fillId="20" borderId="2" xfId="154" applyNumberFormat="1" applyFont="1" applyFill="1" applyBorder="1" applyAlignment="1">
      <alignment vertical="center"/>
    </xf>
    <xf numFmtId="49" fontId="12" fillId="0" borderId="0" xfId="154" applyNumberFormat="1" applyFont="1" applyBorder="1" applyAlignment="1">
      <alignment horizontal="left" vertical="top"/>
    </xf>
    <xf numFmtId="4" fontId="12" fillId="20" borderId="0" xfId="154" applyNumberFormat="1" applyFont="1" applyFill="1" applyBorder="1" applyAlignment="1">
      <alignment horizontal="right"/>
    </xf>
    <xf numFmtId="165" fontId="12" fillId="20" borderId="0" xfId="154" applyNumberFormat="1" applyFont="1" applyFill="1" applyBorder="1" applyAlignment="1">
      <alignment horizontal="right" vertical="center"/>
    </xf>
    <xf numFmtId="4" fontId="12" fillId="0" borderId="0" xfId="154" applyNumberFormat="1" applyFont="1" applyFill="1" applyBorder="1" applyAlignment="1">
      <alignment horizontal="right" vertical="center"/>
    </xf>
    <xf numFmtId="0" fontId="12" fillId="0" borderId="2" xfId="154" applyFont="1" applyBorder="1" applyAlignment="1">
      <alignment horizontal="left"/>
    </xf>
    <xf numFmtId="0" fontId="12" fillId="0" borderId="2" xfId="154" applyFont="1" applyFill="1" applyBorder="1" applyAlignment="1">
      <alignment horizontal="center" vertical="center"/>
    </xf>
    <xf numFmtId="0" fontId="11" fillId="0" borderId="2" xfId="154" applyFont="1" applyBorder="1" applyAlignment="1">
      <alignment horizontal="left" wrapText="1"/>
    </xf>
    <xf numFmtId="0" fontId="11" fillId="0" borderId="2" xfId="154" applyFont="1" applyFill="1" applyBorder="1" applyAlignment="1">
      <alignment horizontal="center" vertical="center" wrapText="1"/>
    </xf>
    <xf numFmtId="0" fontId="12" fillId="0" borderId="2" xfId="154" applyFont="1" applyBorder="1" applyAlignment="1">
      <alignment horizontal="left" vertical="top" wrapText="1"/>
    </xf>
    <xf numFmtId="0" fontId="11" fillId="0" borderId="2" xfId="152" applyFont="1" applyBorder="1" applyAlignment="1">
      <alignment horizontal="left" vertical="top" wrapText="1"/>
    </xf>
    <xf numFmtId="49" fontId="11" fillId="0" borderId="2" xfId="152" applyNumberFormat="1" applyFont="1" applyFill="1" applyBorder="1" applyAlignment="1">
      <alignment horizontal="center" vertical="center" wrapText="1"/>
    </xf>
    <xf numFmtId="0" fontId="12" fillId="0" borderId="2" xfId="154" applyFont="1" applyFill="1" applyBorder="1" applyAlignment="1">
      <alignment horizontal="center" vertical="top"/>
    </xf>
    <xf numFmtId="4" fontId="12" fillId="20" borderId="2" xfId="154" applyNumberFormat="1" applyFont="1" applyFill="1" applyBorder="1" applyAlignment="1">
      <alignment horizontal="right" vertical="top"/>
    </xf>
    <xf numFmtId="165" fontId="12" fillId="20" borderId="2" xfId="154" applyNumberFormat="1" applyFont="1" applyFill="1" applyBorder="1" applyAlignment="1">
      <alignment horizontal="right" vertical="top"/>
    </xf>
    <xf numFmtId="4" fontId="12" fillId="0" borderId="2" xfId="154" applyNumberFormat="1" applyFont="1" applyBorder="1" applyAlignment="1">
      <alignment horizontal="right" vertical="top"/>
    </xf>
    <xf numFmtId="165" fontId="12" fillId="0" borderId="2" xfId="154" applyNumberFormat="1" applyFont="1" applyBorder="1" applyAlignment="1">
      <alignment horizontal="right" vertical="top"/>
    </xf>
    <xf numFmtId="0" fontId="11" fillId="0" borderId="2" xfId="154" applyFont="1" applyFill="1" applyBorder="1" applyAlignment="1">
      <alignment horizontal="center" vertical="center"/>
    </xf>
    <xf numFmtId="0" fontId="12" fillId="0" borderId="2" xfId="154" applyFont="1" applyBorder="1" applyAlignment="1">
      <alignment horizontal="left" vertical="top"/>
    </xf>
    <xf numFmtId="49" fontId="11" fillId="0" borderId="2" xfId="0" applyNumberFormat="1" applyFont="1" applyBorder="1" applyAlignment="1">
      <alignment horizontal="left" vertical="top" wrapText="1" shrinkToFit="1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154" applyFont="1" applyBorder="1" applyAlignment="1">
      <alignment horizontal="left" vertical="top" wrapText="1" shrinkToFit="1"/>
    </xf>
    <xf numFmtId="49" fontId="11" fillId="0" borderId="2" xfId="0" applyNumberFormat="1" applyFont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0" borderId="2" xfId="154" applyFont="1" applyBorder="1" applyAlignment="1">
      <alignment horizontal="left" wrapText="1"/>
    </xf>
    <xf numFmtId="0" fontId="12" fillId="0" borderId="2" xfId="154" applyFont="1" applyBorder="1" applyAlignment="1">
      <alignment horizontal="center" vertical="center" wrapText="1"/>
    </xf>
    <xf numFmtId="0" fontId="11" fillId="0" borderId="2" xfId="154" applyFont="1" applyBorder="1" applyAlignment="1">
      <alignment horizontal="left" vertical="top" wrapText="1" shrinkToFit="1"/>
    </xf>
    <xf numFmtId="49" fontId="11" fillId="20" borderId="2" xfId="0" applyNumberFormat="1" applyFont="1" applyFill="1" applyBorder="1" applyAlignment="1">
      <alignment horizontal="center" vertical="top"/>
    </xf>
    <xf numFmtId="4" fontId="11" fillId="20" borderId="2" xfId="0" applyNumberFormat="1" applyFont="1" applyFill="1" applyBorder="1" applyAlignment="1">
      <alignment horizontal="right" vertical="top"/>
    </xf>
    <xf numFmtId="165" fontId="11" fillId="20" borderId="2" xfId="154" applyNumberFormat="1" applyFont="1" applyFill="1" applyBorder="1" applyAlignment="1">
      <alignment horizontal="right" vertical="top"/>
    </xf>
    <xf numFmtId="4" fontId="11" fillId="0" borderId="2" xfId="154" applyNumberFormat="1" applyFont="1" applyBorder="1" applyAlignment="1">
      <alignment horizontal="right" vertical="top"/>
    </xf>
    <xf numFmtId="165" fontId="11" fillId="0" borderId="2" xfId="154" applyNumberFormat="1" applyFont="1" applyBorder="1" applyAlignment="1">
      <alignment horizontal="right" vertical="top"/>
    </xf>
    <xf numFmtId="0" fontId="11" fillId="22" borderId="2" xfId="0" applyNumberFormat="1" applyFont="1" applyFill="1" applyBorder="1" applyAlignment="1">
      <alignment horizontal="left" vertical="top" wrapText="1" shrinkToFit="1"/>
    </xf>
    <xf numFmtId="49" fontId="11" fillId="22" borderId="2" xfId="0" applyNumberFormat="1" applyFont="1" applyFill="1" applyBorder="1" applyAlignment="1">
      <alignment horizontal="center" vertical="top"/>
    </xf>
    <xf numFmtId="4" fontId="35" fillId="0" borderId="8" xfId="134" applyNumberFormat="1" applyFont="1" applyFill="1" applyAlignment="1" applyProtection="1">
      <alignment horizontal="right" vertical="top" shrinkToFit="1"/>
    </xf>
    <xf numFmtId="4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 wrapText="1"/>
    </xf>
    <xf numFmtId="49" fontId="11" fillId="0" borderId="2" xfId="154" applyNumberFormat="1" applyFont="1" applyBorder="1" applyAlignment="1">
      <alignment horizontal="center" vertical="top"/>
    </xf>
    <xf numFmtId="0" fontId="12" fillId="0" borderId="2" xfId="154" applyFont="1" applyBorder="1" applyAlignment="1">
      <alignment horizontal="center" vertical="top" wrapText="1"/>
    </xf>
    <xf numFmtId="4" fontId="12" fillId="20" borderId="2" xfId="0" applyNumberFormat="1" applyFont="1" applyFill="1" applyBorder="1" applyAlignment="1">
      <alignment horizontal="right" vertical="top"/>
    </xf>
    <xf numFmtId="165" fontId="12" fillId="20" borderId="2" xfId="0" applyNumberFormat="1" applyFont="1" applyFill="1" applyBorder="1" applyAlignment="1">
      <alignment horizontal="right" vertical="top"/>
    </xf>
    <xf numFmtId="0" fontId="12" fillId="0" borderId="2" xfId="154" applyFont="1" applyBorder="1" applyAlignment="1">
      <alignment horizontal="center" vertical="top"/>
    </xf>
    <xf numFmtId="49" fontId="12" fillId="3" borderId="2" xfId="0" applyNumberFormat="1" applyFont="1" applyFill="1" applyBorder="1" applyAlignment="1">
      <alignment horizontal="left" vertical="top" wrapText="1"/>
    </xf>
    <xf numFmtId="0" fontId="12" fillId="23" borderId="3" xfId="154" applyFont="1" applyFill="1" applyBorder="1" applyAlignment="1">
      <alignment vertical="top"/>
    </xf>
    <xf numFmtId="0" fontId="12" fillId="23" borderId="4" xfId="154" applyFont="1" applyFill="1" applyBorder="1" applyAlignment="1">
      <alignment vertical="top"/>
    </xf>
    <xf numFmtId="4" fontId="12" fillId="23" borderId="4" xfId="154" applyNumberFormat="1" applyFont="1" applyFill="1" applyBorder="1" applyAlignment="1">
      <alignment horizontal="right" vertical="top"/>
    </xf>
    <xf numFmtId="4" fontId="12" fillId="23" borderId="2" xfId="0" applyNumberFormat="1" applyFont="1" applyFill="1" applyBorder="1" applyAlignment="1">
      <alignment horizontal="right" vertical="top"/>
    </xf>
    <xf numFmtId="165" fontId="12" fillId="23" borderId="2" xfId="154" applyNumberFormat="1" applyFont="1" applyFill="1" applyBorder="1" applyAlignment="1">
      <alignment horizontal="right" vertical="top"/>
    </xf>
    <xf numFmtId="4" fontId="12" fillId="23" borderId="2" xfId="154" applyNumberFormat="1" applyFont="1" applyFill="1" applyBorder="1" applyAlignment="1">
      <alignment horizontal="right" vertical="top"/>
    </xf>
    <xf numFmtId="49" fontId="12" fillId="0" borderId="2" xfId="154" applyNumberFormat="1" applyFont="1" applyBorder="1" applyAlignment="1">
      <alignment horizontal="center" vertical="top"/>
    </xf>
    <xf numFmtId="49" fontId="11" fillId="20" borderId="2" xfId="0" applyNumberFormat="1" applyFont="1" applyFill="1" applyBorder="1" applyAlignment="1">
      <alignment vertical="top" wrapText="1"/>
    </xf>
    <xf numFmtId="165" fontId="11" fillId="20" borderId="2" xfId="0" applyNumberFormat="1" applyFont="1" applyFill="1" applyBorder="1" applyAlignment="1">
      <alignment horizontal="right" vertical="top"/>
    </xf>
    <xf numFmtId="0" fontId="11" fillId="0" borderId="2" xfId="154" applyFont="1" applyBorder="1" applyAlignment="1">
      <alignment horizontal="center" vertical="top"/>
    </xf>
    <xf numFmtId="49" fontId="11" fillId="3" borderId="2" xfId="0" applyNumberFormat="1" applyFont="1" applyFill="1" applyBorder="1" applyAlignment="1">
      <alignment horizontal="left" vertical="top" wrapText="1" shrinkToFit="1"/>
    </xf>
    <xf numFmtId="49" fontId="11" fillId="22" borderId="2" xfId="0" applyNumberFormat="1" applyFont="1" applyFill="1" applyBorder="1" applyAlignment="1">
      <alignment horizontal="left" vertical="top" wrapText="1" shrinkToFit="1"/>
    </xf>
    <xf numFmtId="4" fontId="12" fillId="21" borderId="4" xfId="154" applyNumberFormat="1" applyFont="1" applyFill="1" applyBorder="1" applyAlignment="1">
      <alignment horizontal="right" vertical="top"/>
    </xf>
    <xf numFmtId="4" fontId="12" fillId="21" borderId="2" xfId="0" applyNumberFormat="1" applyFont="1" applyFill="1" applyBorder="1" applyAlignment="1">
      <alignment horizontal="right" vertical="top"/>
    </xf>
    <xf numFmtId="165" fontId="12" fillId="21" borderId="2" xfId="0" applyNumberFormat="1" applyFont="1" applyFill="1" applyBorder="1" applyAlignment="1">
      <alignment horizontal="right" vertical="top"/>
    </xf>
    <xf numFmtId="4" fontId="12" fillId="21" borderId="2" xfId="154" applyNumberFormat="1" applyFont="1" applyFill="1" applyBorder="1" applyAlignment="1">
      <alignment horizontal="right" vertical="top"/>
    </xf>
    <xf numFmtId="165" fontId="12" fillId="21" borderId="2" xfId="154" applyNumberFormat="1" applyFont="1" applyFill="1" applyBorder="1" applyAlignment="1">
      <alignment horizontal="right" vertical="top"/>
    </xf>
    <xf numFmtId="49" fontId="12" fillId="20" borderId="2" xfId="0" applyNumberFormat="1" applyFont="1" applyFill="1" applyBorder="1" applyAlignment="1">
      <alignment vertical="top" wrapText="1" shrinkToFit="1"/>
    </xf>
    <xf numFmtId="0" fontId="12" fillId="20" borderId="2" xfId="154" applyFont="1" applyFill="1" applyBorder="1" applyAlignment="1">
      <alignment horizontal="center" vertical="top"/>
    </xf>
    <xf numFmtId="0" fontId="11" fillId="0" borderId="2" xfId="154" applyFont="1" applyBorder="1" applyAlignment="1">
      <alignment horizontal="center" vertical="top" wrapText="1"/>
    </xf>
    <xf numFmtId="4" fontId="35" fillId="20" borderId="8" xfId="134" applyNumberFormat="1" applyFont="1" applyFill="1" applyAlignment="1" applyProtection="1">
      <alignment horizontal="right" vertical="top" shrinkToFit="1"/>
    </xf>
    <xf numFmtId="4" fontId="11" fillId="0" borderId="2" xfId="0" applyNumberFormat="1" applyFont="1" applyFill="1" applyBorder="1" applyAlignment="1">
      <alignment horizontal="right" vertical="top"/>
    </xf>
    <xf numFmtId="4" fontId="11" fillId="20" borderId="0" xfId="0" applyNumberFormat="1" applyFont="1" applyFill="1" applyBorder="1" applyAlignment="1">
      <alignment horizontal="right" vertical="top"/>
    </xf>
    <xf numFmtId="0" fontId="35" fillId="0" borderId="20" xfId="76" applyNumberFormat="1" applyFont="1" applyBorder="1" applyAlignment="1" applyProtection="1">
      <alignment horizontal="left" vertical="top" wrapText="1"/>
    </xf>
    <xf numFmtId="1" fontId="35" fillId="0" borderId="2" xfId="20" applyNumberFormat="1" applyFont="1" applyBorder="1" applyAlignment="1" applyProtection="1">
      <alignment horizontal="center" vertical="top" shrinkToFit="1"/>
    </xf>
    <xf numFmtId="4" fontId="0" fillId="0" borderId="0" xfId="0" applyNumberFormat="1"/>
    <xf numFmtId="4" fontId="1" fillId="0" borderId="0" xfId="154" applyNumberFormat="1"/>
    <xf numFmtId="4" fontId="3" fillId="0" borderId="0" xfId="154" applyNumberFormat="1" applyFont="1"/>
    <xf numFmtId="4" fontId="6" fillId="0" borderId="0" xfId="0" applyNumberFormat="1" applyFont="1"/>
    <xf numFmtId="4" fontId="5" fillId="0" borderId="0" xfId="154" applyNumberFormat="1" applyFont="1"/>
    <xf numFmtId="4" fontId="4" fillId="0" borderId="0" xfId="0" applyNumberFormat="1" applyFont="1"/>
    <xf numFmtId="4" fontId="8" fillId="0" borderId="0" xfId="154" applyNumberFormat="1" applyFont="1"/>
    <xf numFmtId="4" fontId="9" fillId="0" borderId="0" xfId="0" applyNumberFormat="1" applyFont="1"/>
    <xf numFmtId="4" fontId="2" fillId="0" borderId="0" xfId="154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4" fontId="12" fillId="0" borderId="2" xfId="0" applyNumberFormat="1" applyFont="1" applyFill="1" applyBorder="1" applyAlignment="1">
      <alignment horizontal="right" vertical="top"/>
    </xf>
    <xf numFmtId="4" fontId="11" fillId="0" borderId="2" xfId="0" applyNumberFormat="1" applyFont="1" applyFill="1" applyBorder="1" applyAlignment="1">
      <alignment vertical="top"/>
    </xf>
    <xf numFmtId="4" fontId="2" fillId="0" borderId="0" xfId="154" applyNumberFormat="1" applyFont="1"/>
    <xf numFmtId="4" fontId="11" fillId="20" borderId="4" xfId="0" applyNumberFormat="1" applyFont="1" applyFill="1" applyBorder="1" applyAlignment="1">
      <alignment vertical="center"/>
    </xf>
    <xf numFmtId="4" fontId="35" fillId="20" borderId="21" xfId="99" applyNumberFormat="1" applyFont="1" applyFill="1" applyBorder="1" applyAlignment="1" applyProtection="1">
      <alignment vertical="center" shrinkToFit="1"/>
    </xf>
    <xf numFmtId="4" fontId="11" fillId="0" borderId="2" xfId="0" applyNumberFormat="1" applyFont="1" applyFill="1" applyBorder="1" applyAlignment="1">
      <alignment horizontal="right" vertical="center"/>
    </xf>
    <xf numFmtId="4" fontId="12" fillId="20" borderId="4" xfId="0" applyNumberFormat="1" applyFont="1" applyFill="1" applyBorder="1" applyAlignment="1">
      <alignment vertical="center"/>
    </xf>
    <xf numFmtId="4" fontId="36" fillId="20" borderId="8" xfId="134" applyNumberFormat="1" applyFont="1" applyFill="1" applyAlignment="1" applyProtection="1">
      <alignment vertical="center" shrinkToFit="1"/>
    </xf>
    <xf numFmtId="4" fontId="12" fillId="0" borderId="4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top" wrapText="1"/>
    </xf>
    <xf numFmtId="49" fontId="12" fillId="20" borderId="4" xfId="0" applyNumberFormat="1" applyFont="1" applyFill="1" applyBorder="1" applyAlignment="1">
      <alignment horizontal="center" vertical="center"/>
    </xf>
    <xf numFmtId="49" fontId="11" fillId="20" borderId="2" xfId="0" applyNumberFormat="1" applyFont="1" applyFill="1" applyBorder="1" applyAlignment="1">
      <alignment horizontal="center" vertical="center"/>
    </xf>
    <xf numFmtId="4" fontId="12" fillId="0" borderId="2" xfId="154" applyNumberFormat="1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vertical="center"/>
    </xf>
    <xf numFmtId="4" fontId="35" fillId="0" borderId="8" xfId="134" applyNumberFormat="1" applyFont="1" applyFill="1" applyAlignment="1" applyProtection="1">
      <alignment vertical="center" shrinkToFit="1"/>
    </xf>
    <xf numFmtId="4" fontId="12" fillId="0" borderId="2" xfId="154" applyNumberFormat="1" applyFont="1" applyFill="1" applyBorder="1" applyAlignment="1">
      <alignment horizontal="right" vertical="top"/>
    </xf>
    <xf numFmtId="4" fontId="11" fillId="0" borderId="2" xfId="154" applyNumberFormat="1" applyFont="1" applyFill="1" applyBorder="1" applyAlignment="1">
      <alignment horizontal="right" vertical="center"/>
    </xf>
    <xf numFmtId="0" fontId="12" fillId="0" borderId="0" xfId="154" applyFont="1" applyBorder="1" applyAlignment="1">
      <alignment horizontal="center"/>
    </xf>
    <xf numFmtId="165" fontId="11" fillId="0" borderId="2" xfId="0" applyNumberFormat="1" applyFont="1" applyFill="1" applyBorder="1" applyAlignment="1">
      <alignment horizontal="right" vertical="top"/>
    </xf>
    <xf numFmtId="0" fontId="12" fillId="24" borderId="2" xfId="154" applyFont="1" applyFill="1" applyBorder="1" applyAlignment="1">
      <alignment wrapText="1"/>
    </xf>
    <xf numFmtId="49" fontId="12" fillId="24" borderId="2" xfId="154" applyNumberFormat="1" applyFont="1" applyFill="1" applyBorder="1" applyAlignment="1">
      <alignment horizontal="center" vertical="center"/>
    </xf>
    <xf numFmtId="4" fontId="12" fillId="24" borderId="2" xfId="154" applyNumberFormat="1" applyFont="1" applyFill="1" applyBorder="1" applyAlignment="1">
      <alignment horizontal="right" vertical="center"/>
    </xf>
    <xf numFmtId="165" fontId="12" fillId="24" borderId="2" xfId="154" applyNumberFormat="1" applyFont="1" applyFill="1" applyBorder="1" applyAlignment="1">
      <alignment horizontal="right" vertical="center"/>
    </xf>
    <xf numFmtId="49" fontId="11" fillId="0" borderId="2" xfId="154" applyNumberFormat="1" applyFont="1" applyBorder="1" applyAlignment="1">
      <alignment horizontal="center" vertical="center"/>
    </xf>
    <xf numFmtId="4" fontId="11" fillId="0" borderId="2" xfId="0" applyNumberFormat="1" applyFont="1" applyFill="1" applyBorder="1"/>
    <xf numFmtId="165" fontId="11" fillId="0" borderId="2" xfId="154" applyNumberFormat="1" applyFont="1" applyFill="1" applyBorder="1" applyAlignment="1">
      <alignment horizontal="right" vertical="center"/>
    </xf>
    <xf numFmtId="0" fontId="11" fillId="0" borderId="2" xfId="166" applyFont="1" applyBorder="1" applyAlignment="1">
      <alignment horizontal="left" vertical="top" wrapText="1"/>
    </xf>
    <xf numFmtId="49" fontId="11" fillId="0" borderId="2" xfId="166" applyNumberFormat="1" applyFont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top" wrapText="1"/>
    </xf>
    <xf numFmtId="49" fontId="11" fillId="3" borderId="2" xfId="0" applyNumberFormat="1" applyFont="1" applyFill="1" applyBorder="1" applyAlignment="1">
      <alignment vertical="top"/>
    </xf>
    <xf numFmtId="0" fontId="12" fillId="24" borderId="2" xfId="154" applyFont="1" applyFill="1" applyBorder="1" applyAlignment="1">
      <alignment vertical="top" wrapText="1"/>
    </xf>
    <xf numFmtId="4" fontId="12" fillId="24" borderId="2" xfId="0" applyNumberFormat="1" applyFont="1" applyFill="1" applyBorder="1" applyAlignment="1">
      <alignment horizontal="right"/>
    </xf>
    <xf numFmtId="4" fontId="12" fillId="24" borderId="2" xfId="154" applyNumberFormat="1" applyFont="1" applyFill="1" applyBorder="1" applyAlignment="1">
      <alignment horizontal="right"/>
    </xf>
    <xf numFmtId="0" fontId="11" fillId="0" borderId="2" xfId="154" applyFont="1" applyBorder="1" applyAlignment="1">
      <alignment vertical="top" wrapText="1"/>
    </xf>
    <xf numFmtId="4" fontId="11" fillId="25" borderId="2" xfId="0" applyNumberFormat="1" applyFont="1" applyFill="1" applyBorder="1"/>
    <xf numFmtId="4" fontId="37" fillId="25" borderId="2" xfId="0" applyNumberFormat="1" applyFont="1" applyFill="1" applyBorder="1" applyAlignment="1">
      <alignment horizontal="right"/>
    </xf>
    <xf numFmtId="4" fontId="37" fillId="25" borderId="2" xfId="154" applyNumberFormat="1" applyFont="1" applyFill="1" applyBorder="1" applyAlignment="1">
      <alignment horizontal="right" vertical="center"/>
    </xf>
    <xf numFmtId="165" fontId="37" fillId="25" borderId="2" xfId="154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left" vertical="top" wrapText="1" shrinkToFit="1"/>
    </xf>
    <xf numFmtId="49" fontId="11" fillId="3" borderId="2" xfId="0" applyNumberFormat="1" applyFont="1" applyFill="1" applyBorder="1" applyAlignment="1">
      <alignment horizontal="center" vertical="center" wrapText="1" shrinkToFit="1"/>
    </xf>
    <xf numFmtId="4" fontId="11" fillId="0" borderId="2" xfId="0" applyNumberFormat="1" applyFont="1" applyFill="1" applyBorder="1" applyAlignment="1">
      <alignment horizontal="right"/>
    </xf>
    <xf numFmtId="49" fontId="12" fillId="24" borderId="3" xfId="0" applyNumberFormat="1" applyFont="1" applyFill="1" applyBorder="1" applyAlignment="1">
      <alignment horizontal="left" vertical="top" wrapText="1" shrinkToFit="1"/>
    </xf>
    <xf numFmtId="49" fontId="12" fillId="24" borderId="2" xfId="0" applyNumberFormat="1" applyFont="1" applyFill="1" applyBorder="1" applyAlignment="1">
      <alignment horizontal="center" vertical="center" wrapText="1" shrinkToFit="1"/>
    </xf>
    <xf numFmtId="4" fontId="11" fillId="24" borderId="2" xfId="154" applyNumberFormat="1" applyFont="1" applyFill="1" applyBorder="1" applyAlignment="1">
      <alignment horizontal="right" vertical="center"/>
    </xf>
    <xf numFmtId="49" fontId="11" fillId="0" borderId="2" xfId="0" applyNumberFormat="1" applyFont="1" applyBorder="1" applyAlignment="1">
      <alignment wrapText="1"/>
    </xf>
    <xf numFmtId="49" fontId="11" fillId="0" borderId="3" xfId="0" applyNumberFormat="1" applyFont="1" applyFill="1" applyBorder="1" applyAlignment="1">
      <alignment horizontal="left" vertical="top" wrapText="1" shrinkToFit="1"/>
    </xf>
    <xf numFmtId="49" fontId="11" fillId="0" borderId="4" xfId="0" applyNumberFormat="1" applyFont="1" applyFill="1" applyBorder="1" applyAlignment="1">
      <alignment horizontal="center" vertical="top" wrapText="1" shrinkToFit="1"/>
    </xf>
    <xf numFmtId="4" fontId="11" fillId="0" borderId="2" xfId="0" applyNumberFormat="1" applyFont="1" applyFill="1" applyBorder="1" applyAlignment="1"/>
    <xf numFmtId="49" fontId="11" fillId="3" borderId="2" xfId="0" applyNumberFormat="1" applyFont="1" applyFill="1" applyBorder="1" applyAlignment="1">
      <alignment vertical="top" wrapText="1" shrinkToFit="1"/>
    </xf>
    <xf numFmtId="165" fontId="11" fillId="24" borderId="2" xfId="154" applyNumberFormat="1" applyFont="1" applyFill="1" applyBorder="1" applyAlignment="1">
      <alignment horizontal="right" vertical="center"/>
    </xf>
    <xf numFmtId="4" fontId="35" fillId="20" borderId="2" xfId="90" applyNumberFormat="1" applyFont="1" applyFill="1" applyBorder="1" applyAlignment="1" applyProtection="1">
      <alignment horizontal="right" shrinkToFit="1"/>
    </xf>
    <xf numFmtId="4" fontId="11" fillId="20" borderId="2" xfId="0" applyNumberFormat="1" applyFont="1" applyFill="1" applyBorder="1" applyAlignment="1">
      <alignment horizontal="right"/>
    </xf>
    <xf numFmtId="49" fontId="12" fillId="24" borderId="2" xfId="0" applyNumberFormat="1" applyFont="1" applyFill="1" applyBorder="1" applyAlignment="1">
      <alignment vertical="top" wrapText="1" shrinkToFit="1"/>
    </xf>
    <xf numFmtId="165" fontId="12" fillId="24" borderId="2" xfId="154" applyNumberFormat="1" applyFont="1" applyFill="1" applyBorder="1" applyAlignment="1">
      <alignment horizontal="right"/>
    </xf>
    <xf numFmtId="4" fontId="11" fillId="20" borderId="2" xfId="154" applyNumberFormat="1" applyFont="1" applyFill="1" applyBorder="1" applyAlignment="1"/>
    <xf numFmtId="165" fontId="11" fillId="20" borderId="2" xfId="154" applyNumberFormat="1" applyFont="1" applyFill="1" applyBorder="1" applyAlignment="1"/>
    <xf numFmtId="4" fontId="11" fillId="0" borderId="2" xfId="154" applyNumberFormat="1" applyFont="1" applyFill="1" applyBorder="1" applyAlignment="1"/>
    <xf numFmtId="165" fontId="11" fillId="0" borderId="2" xfId="154" applyNumberFormat="1" applyFont="1" applyBorder="1" applyAlignment="1"/>
    <xf numFmtId="4" fontId="37" fillId="25" borderId="2" xfId="0" applyNumberFormat="1" applyFont="1" applyFill="1" applyBorder="1" applyAlignment="1"/>
    <xf numFmtId="4" fontId="37" fillId="20" borderId="2" xfId="154" applyNumberFormat="1" applyFont="1" applyFill="1" applyBorder="1" applyAlignment="1">
      <alignment horizontal="right" vertical="center"/>
    </xf>
    <xf numFmtId="4" fontId="37" fillId="0" borderId="2" xfId="154" applyNumberFormat="1" applyFont="1" applyFill="1" applyBorder="1" applyAlignment="1">
      <alignment horizontal="right" vertical="center"/>
    </xf>
    <xf numFmtId="165" fontId="11" fillId="25" borderId="2" xfId="154" applyNumberFormat="1" applyFont="1" applyFill="1" applyBorder="1" applyAlignment="1">
      <alignment horizontal="right" vertical="center"/>
    </xf>
    <xf numFmtId="4" fontId="37" fillId="25" borderId="2" xfId="0" applyNumberFormat="1" applyFont="1" applyFill="1" applyBorder="1"/>
    <xf numFmtId="4" fontId="38" fillId="25" borderId="8" xfId="97" applyNumberFormat="1" applyFont="1" applyFill="1" applyAlignment="1" applyProtection="1">
      <alignment horizontal="right" vertical="top" shrinkToFit="1"/>
    </xf>
    <xf numFmtId="4" fontId="12" fillId="21" borderId="2" xfId="154" applyNumberFormat="1" applyFont="1" applyFill="1" applyBorder="1" applyAlignment="1">
      <alignment horizontal="right"/>
    </xf>
    <xf numFmtId="4" fontId="37" fillId="25" borderId="2" xfId="154" applyNumberFormat="1" applyFont="1" applyFill="1" applyBorder="1" applyAlignment="1">
      <alignment horizontal="right"/>
    </xf>
    <xf numFmtId="165" fontId="12" fillId="25" borderId="2" xfId="154" applyNumberFormat="1" applyFont="1" applyFill="1" applyBorder="1" applyAlignment="1">
      <alignment horizontal="right" vertical="center"/>
    </xf>
    <xf numFmtId="49" fontId="12" fillId="0" borderId="2" xfId="154" applyNumberFormat="1" applyFont="1" applyBorder="1" applyAlignment="1">
      <alignment horizontal="left" vertical="top"/>
    </xf>
    <xf numFmtId="0" fontId="12" fillId="0" borderId="2" xfId="154" applyFont="1" applyBorder="1" applyAlignment="1">
      <alignment horizontal="center" vertical="center"/>
    </xf>
    <xf numFmtId="4" fontId="12" fillId="20" borderId="2" xfId="154" applyNumberFormat="1" applyFont="1" applyFill="1" applyBorder="1" applyAlignment="1">
      <alignment horizontal="right"/>
    </xf>
    <xf numFmtId="4" fontId="11" fillId="20" borderId="0" xfId="154" applyNumberFormat="1" applyFont="1" applyFill="1" applyAlignment="1">
      <alignment horizontal="right" vertical="center"/>
    </xf>
    <xf numFmtId="4" fontId="11" fillId="20" borderId="0" xfId="154" applyNumberFormat="1" applyFont="1" applyFill="1" applyBorder="1" applyAlignment="1">
      <alignment horizontal="right" vertical="center" wrapText="1"/>
    </xf>
    <xf numFmtId="0" fontId="12" fillId="0" borderId="2" xfId="154" applyFont="1" applyBorder="1" applyAlignment="1">
      <alignment horizontal="left" vertical="center"/>
    </xf>
    <xf numFmtId="4" fontId="12" fillId="20" borderId="23" xfId="154" applyNumberFormat="1" applyFont="1" applyFill="1" applyBorder="1" applyAlignment="1">
      <alignment horizontal="center" vertical="center" wrapText="1" shrinkToFit="1"/>
    </xf>
    <xf numFmtId="4" fontId="12" fillId="20" borderId="0" xfId="154" applyNumberFormat="1" applyFont="1" applyFill="1" applyBorder="1" applyAlignment="1">
      <alignment horizontal="right" vertical="center" wrapText="1"/>
    </xf>
    <xf numFmtId="4" fontId="12" fillId="0" borderId="0" xfId="154" applyNumberFormat="1" applyFont="1" applyBorder="1" applyAlignment="1">
      <alignment horizontal="right" vertical="center" wrapText="1"/>
    </xf>
    <xf numFmtId="4" fontId="12" fillId="20" borderId="0" xfId="154" applyNumberFormat="1" applyFont="1" applyFill="1" applyBorder="1" applyAlignment="1">
      <alignment horizontal="right" vertical="center" wrapText="1" shrinkToFit="1"/>
    </xf>
    <xf numFmtId="4" fontId="12" fillId="20" borderId="4" xfId="154" applyNumberFormat="1" applyFont="1" applyFill="1" applyBorder="1" applyAlignment="1">
      <alignment horizontal="right" vertical="center" wrapText="1"/>
    </xf>
    <xf numFmtId="49" fontId="11" fillId="0" borderId="2" xfId="154" applyNumberFormat="1" applyFont="1" applyBorder="1" applyAlignment="1">
      <alignment horizontal="center" wrapText="1"/>
    </xf>
    <xf numFmtId="4" fontId="11" fillId="20" borderId="4" xfId="154" applyNumberFormat="1" applyFont="1" applyFill="1" applyBorder="1" applyAlignment="1">
      <alignment horizontal="right" vertical="center" wrapText="1"/>
    </xf>
    <xf numFmtId="0" fontId="11" fillId="0" borderId="2" xfId="154" applyFont="1" applyBorder="1" applyAlignment="1">
      <alignment horizontal="justify" vertical="top" wrapText="1"/>
    </xf>
    <xf numFmtId="4" fontId="11" fillId="20" borderId="0" xfId="154" applyNumberFormat="1" applyFont="1" applyFill="1" applyBorder="1" applyAlignment="1">
      <alignment horizontal="right" vertical="center"/>
    </xf>
    <xf numFmtId="4" fontId="11" fillId="0" borderId="0" xfId="154" applyNumberFormat="1" applyFont="1" applyBorder="1" applyAlignment="1">
      <alignment horizontal="right" vertical="center"/>
    </xf>
    <xf numFmtId="165" fontId="11" fillId="0" borderId="0" xfId="154" applyNumberFormat="1" applyFont="1" applyBorder="1" applyAlignment="1">
      <alignment horizontal="right" vertical="center"/>
    </xf>
    <xf numFmtId="0" fontId="11" fillId="0" borderId="2" xfId="154" applyFont="1" applyBorder="1" applyAlignment="1">
      <alignment horizontal="justify" wrapText="1"/>
    </xf>
    <xf numFmtId="4" fontId="11" fillId="20" borderId="2" xfId="0" applyNumberFormat="1" applyFont="1" applyFill="1" applyBorder="1"/>
    <xf numFmtId="4" fontId="11" fillId="20" borderId="0" xfId="0" applyNumberFormat="1" applyFont="1" applyFill="1" applyBorder="1" applyAlignment="1">
      <alignment horizontal="right" vertical="center" shrinkToFit="1"/>
    </xf>
    <xf numFmtId="0" fontId="12" fillId="21" borderId="3" xfId="154" applyFont="1" applyFill="1" applyBorder="1" applyAlignment="1">
      <alignment horizontal="right"/>
    </xf>
    <xf numFmtId="0" fontId="12" fillId="21" borderId="4" xfId="154" applyFont="1" applyFill="1" applyBorder="1" applyAlignment="1">
      <alignment horizontal="right"/>
    </xf>
    <xf numFmtId="0" fontId="12" fillId="21" borderId="6" xfId="154" applyFont="1" applyFill="1" applyBorder="1" applyAlignment="1">
      <alignment horizontal="center" vertical="top"/>
    </xf>
    <xf numFmtId="0" fontId="12" fillId="21" borderId="3" xfId="154" applyFont="1" applyFill="1" applyBorder="1" applyAlignment="1">
      <alignment horizontal="center" vertical="top"/>
    </xf>
    <xf numFmtId="0" fontId="12" fillId="21" borderId="4" xfId="154" applyFont="1" applyFill="1" applyBorder="1" applyAlignment="1">
      <alignment horizontal="center" vertical="top"/>
    </xf>
    <xf numFmtId="0" fontId="11" fillId="0" borderId="5" xfId="154" applyFont="1" applyBorder="1" applyAlignment="1">
      <alignment horizontal="center" vertical="center"/>
    </xf>
    <xf numFmtId="0" fontId="11" fillId="0" borderId="1" xfId="154" applyFont="1" applyBorder="1" applyAlignment="1">
      <alignment horizontal="center" vertical="center"/>
    </xf>
    <xf numFmtId="4" fontId="11" fillId="20" borderId="5" xfId="154" applyNumberFormat="1" applyFont="1" applyFill="1" applyBorder="1" applyAlignment="1">
      <alignment horizontal="center" vertical="center" wrapText="1" shrinkToFit="1"/>
    </xf>
    <xf numFmtId="4" fontId="11" fillId="20" borderId="1" xfId="154" applyNumberFormat="1" applyFont="1" applyFill="1" applyBorder="1" applyAlignment="1">
      <alignment horizontal="center" vertical="center" wrapText="1" shrinkToFit="1"/>
    </xf>
    <xf numFmtId="0" fontId="12" fillId="0" borderId="3" xfId="154" applyFont="1" applyBorder="1" applyAlignment="1"/>
    <xf numFmtId="0" fontId="12" fillId="0" borderId="6" xfId="154" applyFont="1" applyBorder="1" applyAlignment="1"/>
    <xf numFmtId="0" fontId="12" fillId="0" borderId="4" xfId="154" applyFont="1" applyBorder="1" applyAlignment="1"/>
    <xf numFmtId="4" fontId="11" fillId="0" borderId="3" xfId="154" applyNumberFormat="1" applyFont="1" applyBorder="1" applyAlignment="1">
      <alignment horizontal="center" vertical="center" wrapText="1"/>
    </xf>
    <xf numFmtId="4" fontId="11" fillId="0" borderId="4" xfId="154" applyNumberFormat="1" applyFont="1" applyBorder="1" applyAlignment="1">
      <alignment horizontal="center" vertical="center" wrapText="1"/>
    </xf>
    <xf numFmtId="4" fontId="11" fillId="0" borderId="0" xfId="154" applyNumberFormat="1" applyFont="1" applyAlignment="1">
      <alignment horizontal="left"/>
    </xf>
    <xf numFmtId="4" fontId="11" fillId="20" borderId="5" xfId="154" applyNumberFormat="1" applyFont="1" applyFill="1" applyBorder="1" applyAlignment="1">
      <alignment horizontal="center" vertical="center" wrapText="1"/>
    </xf>
    <xf numFmtId="4" fontId="11" fillId="20" borderId="1" xfId="154" applyNumberFormat="1" applyFont="1" applyFill="1" applyBorder="1" applyAlignment="1">
      <alignment horizontal="center" vertical="center" wrapText="1"/>
    </xf>
    <xf numFmtId="0" fontId="12" fillId="0" borderId="0" xfId="154" applyFont="1" applyAlignment="1">
      <alignment horizontal="center"/>
    </xf>
    <xf numFmtId="4" fontId="11" fillId="20" borderId="3" xfId="154" applyNumberFormat="1" applyFont="1" applyFill="1" applyBorder="1" applyAlignment="1">
      <alignment horizontal="center" vertical="center" wrapText="1"/>
    </xf>
    <xf numFmtId="4" fontId="11" fillId="20" borderId="4" xfId="154" applyNumberFormat="1" applyFont="1" applyFill="1" applyBorder="1" applyAlignment="1">
      <alignment horizontal="center" vertical="center" wrapText="1"/>
    </xf>
    <xf numFmtId="0" fontId="12" fillId="0" borderId="0" xfId="154" applyFont="1" applyBorder="1" applyAlignment="1">
      <alignment horizontal="center"/>
    </xf>
    <xf numFmtId="0" fontId="12" fillId="0" borderId="3" xfId="154" applyFont="1" applyBorder="1" applyAlignment="1">
      <alignment horizontal="center"/>
    </xf>
    <xf numFmtId="0" fontId="12" fillId="0" borderId="6" xfId="154" applyFont="1" applyBorder="1" applyAlignment="1">
      <alignment horizontal="center"/>
    </xf>
    <xf numFmtId="0" fontId="12" fillId="0" borderId="4" xfId="154" applyFont="1" applyBorder="1" applyAlignment="1">
      <alignment horizontal="center"/>
    </xf>
    <xf numFmtId="49" fontId="37" fillId="25" borderId="3" xfId="0" applyNumberFormat="1" applyFont="1" applyFill="1" applyBorder="1" applyAlignment="1">
      <alignment horizontal="left" vertical="top" wrapText="1" shrinkToFit="1"/>
    </xf>
    <xf numFmtId="49" fontId="37" fillId="25" borderId="4" xfId="0" applyNumberFormat="1" applyFont="1" applyFill="1" applyBorder="1" applyAlignment="1">
      <alignment horizontal="left" vertical="top" wrapText="1" shrinkToFit="1"/>
    </xf>
    <xf numFmtId="0" fontId="12" fillId="21" borderId="3" xfId="154" applyFont="1" applyFill="1" applyBorder="1" applyAlignment="1"/>
    <xf numFmtId="0" fontId="12" fillId="21" borderId="4" xfId="154" applyFont="1" applyFill="1" applyBorder="1" applyAlignment="1"/>
    <xf numFmtId="49" fontId="12" fillId="0" borderId="0" xfId="154" applyNumberFormat="1" applyFont="1" applyBorder="1" applyAlignment="1">
      <alignment horizontal="center"/>
    </xf>
    <xf numFmtId="0" fontId="12" fillId="0" borderId="2" xfId="154" applyFont="1" applyBorder="1" applyAlignment="1">
      <alignment horizontal="left" wrapText="1"/>
    </xf>
    <xf numFmtId="0" fontId="11" fillId="0" borderId="2" xfId="154" applyFont="1" applyBorder="1" applyAlignment="1">
      <alignment horizontal="center" vertical="center"/>
    </xf>
    <xf numFmtId="4" fontId="11" fillId="20" borderId="5" xfId="154" applyNumberFormat="1" applyFont="1" applyFill="1" applyBorder="1" applyAlignment="1">
      <alignment horizontal="right" vertical="center" wrapText="1"/>
    </xf>
    <xf numFmtId="4" fontId="11" fillId="20" borderId="1" xfId="154" applyNumberFormat="1" applyFont="1" applyFill="1" applyBorder="1" applyAlignment="1">
      <alignment horizontal="right" vertical="center" wrapText="1"/>
    </xf>
    <xf numFmtId="4" fontId="11" fillId="20" borderId="0" xfId="154" applyNumberFormat="1" applyFont="1" applyFill="1" applyBorder="1" applyAlignment="1">
      <alignment horizontal="right" vertical="center" wrapText="1"/>
    </xf>
    <xf numFmtId="4" fontId="11" fillId="0" borderId="0" xfId="154" applyNumberFormat="1" applyFont="1" applyBorder="1" applyAlignment="1">
      <alignment horizontal="right" vertical="center" wrapText="1"/>
    </xf>
    <xf numFmtId="4" fontId="11" fillId="20" borderId="0" xfId="154" applyNumberFormat="1" applyFont="1" applyFill="1" applyBorder="1" applyAlignment="1">
      <alignment horizontal="right" vertical="center" wrapText="1" shrinkToFit="1"/>
    </xf>
  </cellXfs>
  <cellStyles count="168">
    <cellStyle name="br" xfId="1"/>
    <cellStyle name="col" xfId="2"/>
    <cellStyle name="style0" xfId="3"/>
    <cellStyle name="style0 2" xfId="4"/>
    <cellStyle name="style0 3" xfId="5"/>
    <cellStyle name="style0 4" xfId="6"/>
    <cellStyle name="style0 5" xfId="7"/>
    <cellStyle name="style0 6" xfId="8"/>
    <cellStyle name="style0 7" xfId="9"/>
    <cellStyle name="td" xfId="10"/>
    <cellStyle name="td 2" xfId="11"/>
    <cellStyle name="td 3" xfId="12"/>
    <cellStyle name="td 4" xfId="13"/>
    <cellStyle name="td 5" xfId="14"/>
    <cellStyle name="td 6" xfId="15"/>
    <cellStyle name="td 7" xfId="16"/>
    <cellStyle name="tr" xfId="17"/>
    <cellStyle name="xl21" xfId="18"/>
    <cellStyle name="xl22" xfId="19"/>
    <cellStyle name="xl23" xfId="20"/>
    <cellStyle name="xl24" xfId="21"/>
    <cellStyle name="xl25" xfId="22"/>
    <cellStyle name="xl26" xfId="23"/>
    <cellStyle name="xl27" xfId="24"/>
    <cellStyle name="xl28" xfId="25"/>
    <cellStyle name="xl29" xfId="26"/>
    <cellStyle name="xl30" xfId="27"/>
    <cellStyle name="xl30 2" xfId="28"/>
    <cellStyle name="xl30 3" xfId="29"/>
    <cellStyle name="xl30 4" xfId="30"/>
    <cellStyle name="xl30 5" xfId="31"/>
    <cellStyle name="xl30 6" xfId="32"/>
    <cellStyle name="xl30 7" xfId="33"/>
    <cellStyle name="xl31" xfId="34"/>
    <cellStyle name="xl31 2" xfId="35"/>
    <cellStyle name="xl31 3" xfId="36"/>
    <cellStyle name="xl31 4" xfId="37"/>
    <cellStyle name="xl31 5" xfId="38"/>
    <cellStyle name="xl31 6" xfId="39"/>
    <cellStyle name="xl31 7" xfId="40"/>
    <cellStyle name="xl32" xfId="41"/>
    <cellStyle name="xl32 2" xfId="42"/>
    <cellStyle name="xl32 3" xfId="43"/>
    <cellStyle name="xl32 4" xfId="44"/>
    <cellStyle name="xl32 5" xfId="45"/>
    <cellStyle name="xl32 6" xfId="46"/>
    <cellStyle name="xl32 7" xfId="47"/>
    <cellStyle name="xl33" xfId="48"/>
    <cellStyle name="xl33 2" xfId="49"/>
    <cellStyle name="xl33 3" xfId="50"/>
    <cellStyle name="xl33 4" xfId="51"/>
    <cellStyle name="xl33 5" xfId="52"/>
    <cellStyle name="xl33 6" xfId="53"/>
    <cellStyle name="xl33 7" xfId="54"/>
    <cellStyle name="xl34" xfId="55"/>
    <cellStyle name="xl34 2" xfId="56"/>
    <cellStyle name="xl34 3" xfId="57"/>
    <cellStyle name="xl34 4" xfId="58"/>
    <cellStyle name="xl34 5" xfId="59"/>
    <cellStyle name="xl34 6" xfId="60"/>
    <cellStyle name="xl34 7" xfId="61"/>
    <cellStyle name="xl35" xfId="62"/>
    <cellStyle name="xl35 2" xfId="63"/>
    <cellStyle name="xl35 3" xfId="64"/>
    <cellStyle name="xl35 4" xfId="65"/>
    <cellStyle name="xl35 5" xfId="66"/>
    <cellStyle name="xl35 6" xfId="67"/>
    <cellStyle name="xl35 7" xfId="68"/>
    <cellStyle name="xl36" xfId="69"/>
    <cellStyle name="xl36 2" xfId="70"/>
    <cellStyle name="xl36 3" xfId="71"/>
    <cellStyle name="xl36 4" xfId="72"/>
    <cellStyle name="xl36 5" xfId="73"/>
    <cellStyle name="xl36 6" xfId="74"/>
    <cellStyle name="xl36 7" xfId="75"/>
    <cellStyle name="xl37" xfId="76"/>
    <cellStyle name="xl37 2" xfId="77"/>
    <cellStyle name="xl37 3" xfId="78"/>
    <cellStyle name="xl37 4" xfId="79"/>
    <cellStyle name="xl37 5" xfId="80"/>
    <cellStyle name="xl37 6" xfId="81"/>
    <cellStyle name="xl37 7" xfId="82"/>
    <cellStyle name="xl38" xfId="83"/>
    <cellStyle name="xl38 2" xfId="84"/>
    <cellStyle name="xl38 3" xfId="85"/>
    <cellStyle name="xl38 4" xfId="86"/>
    <cellStyle name="xl38 5" xfId="87"/>
    <cellStyle name="xl38 6" xfId="88"/>
    <cellStyle name="xl38 7" xfId="89"/>
    <cellStyle name="xl39" xfId="90"/>
    <cellStyle name="xl39 2" xfId="91"/>
    <cellStyle name="xl39 3" xfId="92"/>
    <cellStyle name="xl39 4" xfId="93"/>
    <cellStyle name="xl39 5" xfId="94"/>
    <cellStyle name="xl39 6" xfId="95"/>
    <cellStyle name="xl39 7" xfId="96"/>
    <cellStyle name="xl40" xfId="97"/>
    <cellStyle name="xl40 2" xfId="98"/>
    <cellStyle name="xl40 3" xfId="99"/>
    <cellStyle name="xl40 4" xfId="100"/>
    <cellStyle name="xl40 5" xfId="101"/>
    <cellStyle name="xl40 6" xfId="102"/>
    <cellStyle name="xl40 7" xfId="103"/>
    <cellStyle name="xl41" xfId="104"/>
    <cellStyle name="xl41 2" xfId="105"/>
    <cellStyle name="xl41 3" xfId="106"/>
    <cellStyle name="xl41 4" xfId="107"/>
    <cellStyle name="xl41 5" xfId="108"/>
    <cellStyle name="xl41 6" xfId="109"/>
    <cellStyle name="xl41 7" xfId="110"/>
    <cellStyle name="xl42" xfId="111"/>
    <cellStyle name="xl42 2" xfId="112"/>
    <cellStyle name="xl42 3" xfId="113"/>
    <cellStyle name="xl42 4" xfId="114"/>
    <cellStyle name="xl42 5" xfId="115"/>
    <cellStyle name="xl42 6" xfId="116"/>
    <cellStyle name="xl42 7" xfId="117"/>
    <cellStyle name="xl43" xfId="118"/>
    <cellStyle name="xl43 2" xfId="119"/>
    <cellStyle name="xl43 3" xfId="120"/>
    <cellStyle name="xl43 4" xfId="121"/>
    <cellStyle name="xl43 5" xfId="122"/>
    <cellStyle name="xl43 6" xfId="123"/>
    <cellStyle name="xl43 7" xfId="124"/>
    <cellStyle name="xl44" xfId="125"/>
    <cellStyle name="xl44 2" xfId="126"/>
    <cellStyle name="xl44 3" xfId="127"/>
    <cellStyle name="xl44 4" xfId="128"/>
    <cellStyle name="xl44 5" xfId="129"/>
    <cellStyle name="xl44 6" xfId="130"/>
    <cellStyle name="xl44 7" xfId="131"/>
    <cellStyle name="xl45" xfId="132"/>
    <cellStyle name="xl46" xfId="133"/>
    <cellStyle name="xl49" xfId="134"/>
    <cellStyle name="xl95" xfId="167"/>
    <cellStyle name="Акцент1" xfId="135" builtinId="29" customBuiltin="1"/>
    <cellStyle name="Акцент2" xfId="136" builtinId="33" customBuiltin="1"/>
    <cellStyle name="Акцент3" xfId="137" builtinId="37" customBuiltin="1"/>
    <cellStyle name="Акцент4" xfId="138" builtinId="41" customBuiltin="1"/>
    <cellStyle name="Акцент5" xfId="139" builtinId="45" customBuiltin="1"/>
    <cellStyle name="Акцент6" xfId="140" builtinId="49" customBuiltin="1"/>
    <cellStyle name="Ввод " xfId="141" builtinId="20" customBuiltin="1"/>
    <cellStyle name="Вывод" xfId="142" builtinId="21" customBuiltin="1"/>
    <cellStyle name="Вычисление" xfId="143" builtinId="22" customBuiltin="1"/>
    <cellStyle name="Заголовок 1" xfId="144" builtinId="16" customBuiltin="1"/>
    <cellStyle name="Заголовок 2" xfId="145" builtinId="17" customBuiltin="1"/>
    <cellStyle name="Заголовок 3" xfId="146" builtinId="18" customBuiltin="1"/>
    <cellStyle name="Заголовок 4" xfId="147" builtinId="19" customBuiltin="1"/>
    <cellStyle name="Итог" xfId="148" builtinId="25" customBuiltin="1"/>
    <cellStyle name="Контрольная ячейка" xfId="149" builtinId="23" customBuiltin="1"/>
    <cellStyle name="Название" xfId="150" builtinId="15" customBuiltin="1"/>
    <cellStyle name="Нейтральный" xfId="151" builtinId="28" customBuiltin="1"/>
    <cellStyle name="Обычный" xfId="0" builtinId="0"/>
    <cellStyle name="Обычный 10" xfId="152"/>
    <cellStyle name="Обычный 184" xfId="153"/>
    <cellStyle name="Обычный_Лист1" xfId="154"/>
    <cellStyle name="Обычный_Лист2" xfId="166"/>
    <cellStyle name="Плохой" xfId="155" builtinId="27" customBuiltin="1"/>
    <cellStyle name="Пояснение" xfId="156" builtinId="53" customBuiltin="1"/>
    <cellStyle name="Примечание 2" xfId="157"/>
    <cellStyle name="Примечание 3" xfId="158"/>
    <cellStyle name="Примечание 4" xfId="159"/>
    <cellStyle name="Примечание 5" xfId="160"/>
    <cellStyle name="Примечание 6" xfId="161"/>
    <cellStyle name="Примечание 7" xfId="162"/>
    <cellStyle name="Связанная ячейка" xfId="163" builtinId="24" customBuiltin="1"/>
    <cellStyle name="Текст предупреждения" xfId="164" builtinId="11" customBuiltin="1"/>
    <cellStyle name="Хороший" xfId="16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1"/>
  <sheetViews>
    <sheetView tabSelected="1" topLeftCell="A126" zoomScale="80" zoomScaleNormal="80" workbookViewId="0">
      <selection activeCell="E136" sqref="E136"/>
    </sheetView>
  </sheetViews>
  <sheetFormatPr defaultRowHeight="15.75" x14ac:dyDescent="0.25"/>
  <cols>
    <col min="2" max="2" width="59" style="12" customWidth="1"/>
    <col min="3" max="3" width="31.85546875" style="46" customWidth="1"/>
    <col min="4" max="4" width="21.140625" style="13" customWidth="1"/>
    <col min="5" max="5" width="20" style="13" customWidth="1"/>
    <col min="6" max="6" width="21" style="14" customWidth="1"/>
    <col min="7" max="7" width="19.5703125" style="14" customWidth="1"/>
    <col min="8" max="8" width="19.42578125" style="14" customWidth="1"/>
    <col min="9" max="9" width="20.28515625" style="12" customWidth="1"/>
    <col min="10" max="10" width="17.5703125" style="12" customWidth="1"/>
    <col min="11" max="11" width="50.140625" style="25" hidden="1" customWidth="1"/>
    <col min="12" max="12" width="12" bestFit="1" customWidth="1"/>
    <col min="13" max="13" width="29" style="129" customWidth="1"/>
    <col min="14" max="14" width="27.85546875" style="129" customWidth="1"/>
    <col min="15" max="15" width="20.85546875" style="129" customWidth="1"/>
    <col min="16" max="16" width="16.7109375" style="129" customWidth="1"/>
  </cols>
  <sheetData>
    <row r="1" spans="2:16" x14ac:dyDescent="0.25">
      <c r="B1" s="9"/>
      <c r="C1" s="44"/>
      <c r="D1" s="10"/>
      <c r="E1" s="10"/>
      <c r="G1" s="42"/>
      <c r="H1" s="42" t="s">
        <v>19</v>
      </c>
      <c r="I1" s="42"/>
      <c r="J1" s="42"/>
      <c r="K1" s="21"/>
      <c r="L1" s="1"/>
      <c r="M1" s="130"/>
      <c r="N1" s="130"/>
      <c r="O1" s="130"/>
    </row>
    <row r="2" spans="2:16" x14ac:dyDescent="0.25">
      <c r="B2" s="9"/>
      <c r="C2" s="44"/>
      <c r="D2" s="10"/>
      <c r="E2" s="10"/>
      <c r="G2" s="42"/>
      <c r="H2" s="42" t="s">
        <v>97</v>
      </c>
      <c r="I2" s="42"/>
      <c r="J2" s="42"/>
      <c r="K2" s="21"/>
      <c r="L2" s="1"/>
      <c r="M2" s="130"/>
      <c r="N2" s="130"/>
      <c r="O2" s="130"/>
    </row>
    <row r="3" spans="2:16" x14ac:dyDescent="0.25">
      <c r="B3" s="9"/>
      <c r="C3" s="44"/>
      <c r="D3" s="10"/>
      <c r="E3" s="10"/>
      <c r="G3" s="42"/>
      <c r="H3" s="42" t="s">
        <v>104</v>
      </c>
      <c r="I3" s="42"/>
      <c r="J3" s="42"/>
      <c r="K3" s="21"/>
      <c r="L3" s="1"/>
      <c r="M3" s="130"/>
      <c r="N3" s="130"/>
      <c r="O3" s="130"/>
    </row>
    <row r="4" spans="2:16" ht="22.5" customHeight="1" x14ac:dyDescent="0.25">
      <c r="B4" s="9"/>
      <c r="C4" s="44"/>
      <c r="D4" s="10"/>
      <c r="E4" s="10"/>
      <c r="G4" s="42"/>
      <c r="H4" s="42" t="s">
        <v>35</v>
      </c>
      <c r="I4" s="42"/>
      <c r="J4" s="42"/>
      <c r="K4" s="21"/>
      <c r="L4" s="1"/>
      <c r="M4" s="130"/>
      <c r="N4" s="130"/>
      <c r="O4" s="130"/>
    </row>
    <row r="5" spans="2:16" x14ac:dyDescent="0.25">
      <c r="B5" s="9"/>
      <c r="C5" s="44"/>
      <c r="D5" s="10"/>
      <c r="E5" s="10"/>
      <c r="F5" s="241"/>
      <c r="G5" s="241"/>
      <c r="H5" s="241"/>
      <c r="I5" s="241"/>
      <c r="J5" s="241"/>
      <c r="K5" s="21"/>
      <c r="L5" s="1"/>
      <c r="M5" s="130"/>
      <c r="N5" s="130"/>
      <c r="O5" s="130"/>
    </row>
    <row r="6" spans="2:16" x14ac:dyDescent="0.25">
      <c r="B6" s="244" t="s">
        <v>16</v>
      </c>
      <c r="C6" s="244"/>
      <c r="D6" s="244"/>
      <c r="E6" s="244"/>
      <c r="F6" s="244"/>
      <c r="G6" s="244"/>
      <c r="H6" s="244"/>
      <c r="I6" s="244"/>
      <c r="J6" s="244"/>
      <c r="K6" s="21"/>
      <c r="L6" s="1"/>
      <c r="M6" s="130"/>
      <c r="N6" s="130"/>
      <c r="O6" s="130"/>
    </row>
    <row r="7" spans="2:16" x14ac:dyDescent="0.25">
      <c r="B7" s="244" t="s">
        <v>106</v>
      </c>
      <c r="C7" s="244"/>
      <c r="D7" s="244"/>
      <c r="E7" s="244"/>
      <c r="F7" s="244"/>
      <c r="G7" s="244"/>
      <c r="H7" s="244"/>
      <c r="I7" s="244"/>
      <c r="J7" s="244"/>
      <c r="K7" s="21"/>
      <c r="L7" s="1"/>
      <c r="M7" s="130"/>
      <c r="N7" s="130"/>
      <c r="O7" s="130"/>
    </row>
    <row r="8" spans="2:16" x14ac:dyDescent="0.25">
      <c r="B8" s="247" t="s">
        <v>128</v>
      </c>
      <c r="C8" s="247"/>
      <c r="D8" s="247"/>
      <c r="E8" s="247"/>
      <c r="F8" s="247"/>
      <c r="G8" s="247"/>
      <c r="H8" s="247"/>
      <c r="I8" s="247"/>
      <c r="J8" s="247"/>
      <c r="K8" s="21"/>
      <c r="L8" s="1"/>
      <c r="M8" s="130"/>
      <c r="N8" s="130"/>
      <c r="O8" s="130"/>
    </row>
    <row r="9" spans="2:16" x14ac:dyDescent="0.25">
      <c r="B9" s="15"/>
      <c r="C9" s="45"/>
      <c r="D9" s="17"/>
      <c r="E9" s="17"/>
      <c r="F9" s="17"/>
      <c r="G9" s="17"/>
      <c r="H9" s="17"/>
      <c r="I9" s="16"/>
      <c r="J9" s="18" t="s">
        <v>15</v>
      </c>
      <c r="K9" s="21"/>
      <c r="L9" s="1"/>
      <c r="M9" s="130"/>
      <c r="N9" s="130"/>
      <c r="O9" s="130"/>
    </row>
    <row r="10" spans="2:16" ht="74.25" customHeight="1" x14ac:dyDescent="0.2">
      <c r="B10" s="232" t="s">
        <v>6</v>
      </c>
      <c r="C10" s="232" t="s">
        <v>5</v>
      </c>
      <c r="D10" s="234" t="s">
        <v>105</v>
      </c>
      <c r="E10" s="234" t="s">
        <v>129</v>
      </c>
      <c r="F10" s="242" t="s">
        <v>130</v>
      </c>
      <c r="G10" s="245" t="s">
        <v>23</v>
      </c>
      <c r="H10" s="246"/>
      <c r="I10" s="239" t="s">
        <v>20</v>
      </c>
      <c r="J10" s="240"/>
      <c r="K10" s="21"/>
      <c r="L10" s="1"/>
      <c r="M10" s="130"/>
      <c r="N10" s="130"/>
      <c r="O10" s="130"/>
    </row>
    <row r="11" spans="2:16" ht="33" customHeight="1" x14ac:dyDescent="0.2">
      <c r="B11" s="233"/>
      <c r="C11" s="233"/>
      <c r="D11" s="235"/>
      <c r="E11" s="235"/>
      <c r="F11" s="243"/>
      <c r="G11" s="43" t="s">
        <v>21</v>
      </c>
      <c r="H11" s="43" t="s">
        <v>22</v>
      </c>
      <c r="I11" s="19" t="s">
        <v>21</v>
      </c>
      <c r="J11" s="11" t="s">
        <v>22</v>
      </c>
      <c r="K11" s="21"/>
      <c r="L11" s="1"/>
      <c r="M11" s="130"/>
      <c r="N11" s="130"/>
      <c r="O11" s="130"/>
    </row>
    <row r="12" spans="2:16" x14ac:dyDescent="0.25">
      <c r="B12" s="236" t="s">
        <v>0</v>
      </c>
      <c r="C12" s="237"/>
      <c r="D12" s="237"/>
      <c r="E12" s="237"/>
      <c r="F12" s="237"/>
      <c r="G12" s="237"/>
      <c r="H12" s="237"/>
      <c r="I12" s="237"/>
      <c r="J12" s="238"/>
      <c r="K12" s="21"/>
      <c r="L12" s="1"/>
      <c r="M12" s="130"/>
      <c r="N12" s="130"/>
      <c r="O12" s="130"/>
    </row>
    <row r="13" spans="2:16" x14ac:dyDescent="0.2">
      <c r="B13" s="230" t="s">
        <v>72</v>
      </c>
      <c r="C13" s="231"/>
      <c r="D13" s="47">
        <f>D14+D16+D21+D26+D30+D32+D35</f>
        <v>3463359103.6099997</v>
      </c>
      <c r="E13" s="47">
        <f>E14+E16+E21+E26+E30+E32+E35</f>
        <v>2508328615.7200003</v>
      </c>
      <c r="F13" s="47">
        <f>F14+F16+F21+F26+F30+F32+F35</f>
        <v>2262026846.6700001</v>
      </c>
      <c r="G13" s="48">
        <f>F13-E13</f>
        <v>-246301769.05000019</v>
      </c>
      <c r="H13" s="49">
        <f>F13/E13</f>
        <v>0.90180641902085834</v>
      </c>
      <c r="I13" s="50">
        <f>F13-D13</f>
        <v>-1201332256.9399996</v>
      </c>
      <c r="J13" s="51">
        <f t="shared" ref="J13:J29" si="0">F13/D13</f>
        <v>0.65313089951088177</v>
      </c>
      <c r="K13" s="21"/>
      <c r="L13" s="1"/>
      <c r="M13" s="130"/>
      <c r="N13" s="130"/>
      <c r="O13" s="130"/>
    </row>
    <row r="14" spans="2:16" s="5" customFormat="1" x14ac:dyDescent="0.25">
      <c r="B14" s="66" t="s">
        <v>71</v>
      </c>
      <c r="C14" s="67" t="s">
        <v>8</v>
      </c>
      <c r="D14" s="151">
        <f>D15</f>
        <v>3184900000</v>
      </c>
      <c r="E14" s="151">
        <f>E15</f>
        <v>2292400000</v>
      </c>
      <c r="F14" s="151">
        <f>F15</f>
        <v>1823837703.1300001</v>
      </c>
      <c r="G14" s="26">
        <f>G15</f>
        <v>-468562296.86999989</v>
      </c>
      <c r="H14" s="27">
        <f t="shared" ref="H14:H29" si="1">F14/E14</f>
        <v>0.79560185967981156</v>
      </c>
      <c r="I14" s="52">
        <f>F14-D14</f>
        <v>-1361062296.8699999</v>
      </c>
      <c r="J14" s="28">
        <f t="shared" si="0"/>
        <v>0.57265148140600963</v>
      </c>
      <c r="K14" s="22"/>
      <c r="L14" s="20"/>
      <c r="M14" s="131"/>
      <c r="N14" s="131"/>
      <c r="O14" s="131"/>
      <c r="P14" s="132"/>
    </row>
    <row r="15" spans="2:16" s="4" customFormat="1" ht="31.5" x14ac:dyDescent="0.25">
      <c r="B15" s="68" t="s">
        <v>38</v>
      </c>
      <c r="C15" s="69" t="s">
        <v>37</v>
      </c>
      <c r="D15" s="144">
        <v>3184900000</v>
      </c>
      <c r="E15" s="144">
        <v>2292400000</v>
      </c>
      <c r="F15" s="144">
        <v>1823837703.1300001</v>
      </c>
      <c r="G15" s="34">
        <f>F15-E15</f>
        <v>-468562296.86999989</v>
      </c>
      <c r="H15" s="53">
        <f t="shared" si="1"/>
        <v>0.79560185967981156</v>
      </c>
      <c r="I15" s="54">
        <f>F15-D15</f>
        <v>-1361062296.8699999</v>
      </c>
      <c r="J15" s="32">
        <f t="shared" si="0"/>
        <v>0.57265148140600963</v>
      </c>
      <c r="K15" s="23"/>
      <c r="L15" s="3"/>
      <c r="M15" s="133"/>
      <c r="N15" s="133"/>
      <c r="O15" s="133"/>
      <c r="P15" s="134"/>
    </row>
    <row r="16" spans="2:16" s="5" customFormat="1" ht="48.75" customHeight="1" x14ac:dyDescent="0.2">
      <c r="B16" s="70" t="s">
        <v>39</v>
      </c>
      <c r="C16" s="67" t="s">
        <v>24</v>
      </c>
      <c r="D16" s="152">
        <f>SUM(D17:D20)</f>
        <v>18643648.159999996</v>
      </c>
      <c r="E16" s="152">
        <f>SUM(E17:E20)</f>
        <v>13982736.150000002</v>
      </c>
      <c r="F16" s="152">
        <f>SUM(F17:F20)</f>
        <v>14577314.409999998</v>
      </c>
      <c r="G16" s="55">
        <f>SUM(G17:G20)</f>
        <v>594578.25999999885</v>
      </c>
      <c r="H16" s="56">
        <f t="shared" si="1"/>
        <v>1.0425223113431914</v>
      </c>
      <c r="I16" s="52">
        <f>SUM(I17:I20)</f>
        <v>-4066333.7500000005</v>
      </c>
      <c r="J16" s="28">
        <f t="shared" si="0"/>
        <v>0.7818917351849447</v>
      </c>
      <c r="K16" s="22"/>
      <c r="L16" s="20"/>
      <c r="M16" s="131"/>
      <c r="N16" s="131"/>
      <c r="O16" s="131"/>
      <c r="P16" s="132"/>
    </row>
    <row r="17" spans="2:16" s="4" customFormat="1" ht="169.5" customHeight="1" x14ac:dyDescent="0.2">
      <c r="B17" s="71" t="s">
        <v>83</v>
      </c>
      <c r="C17" s="72" t="s">
        <v>84</v>
      </c>
      <c r="D17" s="153">
        <v>9933028.3100000005</v>
      </c>
      <c r="E17" s="154">
        <v>7449771.2400000002</v>
      </c>
      <c r="F17" s="153">
        <v>7377311.8899999997</v>
      </c>
      <c r="G17" s="34">
        <f>F17-E17</f>
        <v>-72459.350000000559</v>
      </c>
      <c r="H17" s="53">
        <f t="shared" si="1"/>
        <v>0.99027361409288039</v>
      </c>
      <c r="I17" s="54">
        <f>F17-D17</f>
        <v>-2555716.4200000009</v>
      </c>
      <c r="J17" s="32">
        <f t="shared" si="0"/>
        <v>0.7427052113173731</v>
      </c>
      <c r="K17" s="24"/>
      <c r="L17" s="3"/>
      <c r="M17" s="133"/>
      <c r="N17" s="133"/>
      <c r="O17" s="133"/>
      <c r="P17" s="134"/>
    </row>
    <row r="18" spans="2:16" s="4" customFormat="1" ht="161.25" customHeight="1" x14ac:dyDescent="0.2">
      <c r="B18" s="71" t="s">
        <v>85</v>
      </c>
      <c r="C18" s="72" t="s">
        <v>88</v>
      </c>
      <c r="D18" s="58">
        <v>50987.34</v>
      </c>
      <c r="E18" s="59">
        <v>38240.550000000003</v>
      </c>
      <c r="F18" s="60">
        <v>43082.14</v>
      </c>
      <c r="G18" s="34">
        <f>F18-E18</f>
        <v>4841.5899999999965</v>
      </c>
      <c r="H18" s="53">
        <f t="shared" si="1"/>
        <v>1.126608796160097</v>
      </c>
      <c r="I18" s="54">
        <f>F18-D18</f>
        <v>-7905.1999999999971</v>
      </c>
      <c r="J18" s="32">
        <f t="shared" si="0"/>
        <v>0.84495759143348137</v>
      </c>
      <c r="K18" s="24"/>
      <c r="L18" s="3"/>
      <c r="M18" s="133"/>
      <c r="N18" s="133"/>
      <c r="O18" s="133"/>
      <c r="P18" s="134"/>
    </row>
    <row r="19" spans="2:16" s="4" customFormat="1" ht="132" customHeight="1" x14ac:dyDescent="0.2">
      <c r="B19" s="71" t="s">
        <v>86</v>
      </c>
      <c r="C19" s="72" t="s">
        <v>89</v>
      </c>
      <c r="D19" s="58">
        <v>10206247.359999999</v>
      </c>
      <c r="E19" s="59">
        <v>7654685.4900000002</v>
      </c>
      <c r="F19" s="60">
        <v>7908271.7999999998</v>
      </c>
      <c r="G19" s="34">
        <f>F19-E19</f>
        <v>253586.30999999959</v>
      </c>
      <c r="H19" s="53">
        <f t="shared" si="1"/>
        <v>1.0331282467883602</v>
      </c>
      <c r="I19" s="54">
        <f>F19-D19</f>
        <v>-2297975.5599999996</v>
      </c>
      <c r="J19" s="32">
        <f t="shared" si="0"/>
        <v>0.77484618205451772</v>
      </c>
      <c r="K19" s="24"/>
      <c r="L19" s="3"/>
      <c r="M19" s="133"/>
      <c r="N19" s="133"/>
      <c r="O19" s="133"/>
      <c r="P19" s="134"/>
    </row>
    <row r="20" spans="2:16" s="4" customFormat="1" ht="149.25" customHeight="1" x14ac:dyDescent="0.2">
      <c r="B20" s="71" t="s">
        <v>87</v>
      </c>
      <c r="C20" s="72" t="s">
        <v>90</v>
      </c>
      <c r="D20" s="153">
        <v>-1546614.85</v>
      </c>
      <c r="E20" s="154">
        <v>-1159961.1299999999</v>
      </c>
      <c r="F20" s="153">
        <v>-751351.42</v>
      </c>
      <c r="G20" s="34">
        <f>F20-E20</f>
        <v>408609.70999999985</v>
      </c>
      <c r="H20" s="53">
        <f t="shared" si="1"/>
        <v>0.64773844620121035</v>
      </c>
      <c r="I20" s="54">
        <f>F20-D20</f>
        <v>795263.43</v>
      </c>
      <c r="J20" s="32">
        <f t="shared" si="0"/>
        <v>0.48580383150982936</v>
      </c>
      <c r="K20" s="24"/>
      <c r="L20" s="3"/>
      <c r="M20" s="133"/>
      <c r="N20" s="133"/>
      <c r="O20" s="133"/>
      <c r="P20" s="134"/>
    </row>
    <row r="21" spans="2:16" s="5" customFormat="1" ht="31.5" x14ac:dyDescent="0.2">
      <c r="B21" s="70" t="s">
        <v>40</v>
      </c>
      <c r="C21" s="73" t="s">
        <v>3</v>
      </c>
      <c r="D21" s="155">
        <f>SUM(D22:D25)</f>
        <v>180095455.44999999</v>
      </c>
      <c r="E21" s="155">
        <f>SUM(E22:E25)</f>
        <v>136043429.56999999</v>
      </c>
      <c r="F21" s="155">
        <f>SUM(F22:F25)</f>
        <v>313034279.19</v>
      </c>
      <c r="G21" s="74">
        <f>SUM(G22:G25)</f>
        <v>176990849.61999997</v>
      </c>
      <c r="H21" s="75">
        <f t="shared" si="1"/>
        <v>2.3009878549770817</v>
      </c>
      <c r="I21" s="76">
        <f>SUM(I22:I25)</f>
        <v>132938823.73999998</v>
      </c>
      <c r="J21" s="77">
        <f t="shared" si="0"/>
        <v>1.7381575698722054</v>
      </c>
      <c r="K21" s="24"/>
      <c r="L21" s="20"/>
      <c r="M21" s="131"/>
      <c r="N21" s="131"/>
      <c r="O21" s="131"/>
      <c r="P21" s="132"/>
    </row>
    <row r="22" spans="2:16" s="4" customFormat="1" ht="31.5" customHeight="1" x14ac:dyDescent="0.2">
      <c r="B22" s="127" t="s">
        <v>109</v>
      </c>
      <c r="C22" s="128" t="s">
        <v>110</v>
      </c>
      <c r="D22" s="142">
        <v>174602929.56999999</v>
      </c>
      <c r="E22" s="58">
        <v>130702929.56999999</v>
      </c>
      <c r="F22" s="58">
        <v>300626342.52999997</v>
      </c>
      <c r="G22" s="34">
        <f t="shared" ref="G22:G29" si="2">F22-E22</f>
        <v>169923412.95999998</v>
      </c>
      <c r="H22" s="31">
        <f t="shared" si="1"/>
        <v>2.300073483578613</v>
      </c>
      <c r="I22" s="54">
        <f t="shared" ref="I22:I29" si="3">F22-D22</f>
        <v>126023412.95999998</v>
      </c>
      <c r="J22" s="32">
        <f t="shared" si="0"/>
        <v>1.7217714689573749</v>
      </c>
      <c r="K22" s="24"/>
      <c r="L22" s="3"/>
      <c r="M22" s="133"/>
      <c r="N22" s="133"/>
      <c r="O22" s="133"/>
      <c r="P22" s="134"/>
    </row>
    <row r="23" spans="2:16" s="4" customFormat="1" ht="47.25" x14ac:dyDescent="0.2">
      <c r="B23" s="127" t="s">
        <v>111</v>
      </c>
      <c r="C23" s="128" t="s">
        <v>112</v>
      </c>
      <c r="D23" s="143">
        <v>0</v>
      </c>
      <c r="E23" s="59">
        <v>0</v>
      </c>
      <c r="F23" s="58">
        <v>11775.25</v>
      </c>
      <c r="G23" s="34">
        <f t="shared" si="2"/>
        <v>11775.25</v>
      </c>
      <c r="H23" s="31"/>
      <c r="I23" s="54">
        <f t="shared" si="3"/>
        <v>11775.25</v>
      </c>
      <c r="J23" s="32"/>
      <c r="K23" s="24"/>
      <c r="L23" s="3"/>
      <c r="M23" s="133"/>
      <c r="N23" s="133"/>
      <c r="O23" s="133"/>
      <c r="P23" s="134"/>
    </row>
    <row r="24" spans="2:16" s="4" customFormat="1" ht="31.5" x14ac:dyDescent="0.2">
      <c r="B24" s="127" t="s">
        <v>113</v>
      </c>
      <c r="C24" s="128" t="s">
        <v>114</v>
      </c>
      <c r="D24" s="142">
        <v>1440500</v>
      </c>
      <c r="E24" s="142">
        <v>1440500</v>
      </c>
      <c r="F24" s="60">
        <v>1433811.5</v>
      </c>
      <c r="G24" s="34">
        <f t="shared" si="2"/>
        <v>-6688.5</v>
      </c>
      <c r="H24" s="31">
        <f>F24/E24</f>
        <v>0.99535682054842067</v>
      </c>
      <c r="I24" s="54">
        <f t="shared" si="3"/>
        <v>-6688.5</v>
      </c>
      <c r="J24" s="32">
        <f t="shared" si="0"/>
        <v>0.99535682054842067</v>
      </c>
      <c r="K24" s="24"/>
      <c r="L24" s="3"/>
      <c r="M24" s="133"/>
      <c r="N24" s="133"/>
      <c r="O24" s="133"/>
      <c r="P24" s="134"/>
    </row>
    <row r="25" spans="2:16" s="4" customFormat="1" ht="49.5" customHeight="1" x14ac:dyDescent="0.2">
      <c r="B25" s="127" t="s">
        <v>115</v>
      </c>
      <c r="C25" s="128" t="s">
        <v>116</v>
      </c>
      <c r="D25" s="142">
        <v>4052025.88</v>
      </c>
      <c r="E25" s="58">
        <v>3900000</v>
      </c>
      <c r="F25" s="60">
        <v>10962349.91</v>
      </c>
      <c r="G25" s="34">
        <f t="shared" ref="G25" si="4">F25-E25</f>
        <v>7062349.9100000001</v>
      </c>
      <c r="H25" s="31">
        <f>F25/E25</f>
        <v>2.8108589512820514</v>
      </c>
      <c r="I25" s="54">
        <f t="shared" ref="I25" si="5">F25-D25</f>
        <v>6910324.0300000003</v>
      </c>
      <c r="J25" s="32">
        <f t="shared" ref="J25" si="6">F25/D25</f>
        <v>2.7053997764693447</v>
      </c>
      <c r="K25" s="24"/>
      <c r="L25" s="3"/>
      <c r="M25" s="133"/>
      <c r="N25" s="133"/>
      <c r="O25" s="133"/>
      <c r="P25" s="134"/>
    </row>
    <row r="26" spans="2:16" s="4" customFormat="1" x14ac:dyDescent="0.2">
      <c r="B26" s="79" t="s">
        <v>1</v>
      </c>
      <c r="C26" s="67" t="s">
        <v>2</v>
      </c>
      <c r="D26" s="151">
        <f>SUM(D27:D29)</f>
        <v>205000</v>
      </c>
      <c r="E26" s="151">
        <f>SUM(E27:E29)</f>
        <v>116200</v>
      </c>
      <c r="F26" s="151">
        <f>SUM(F27:F29)</f>
        <v>427032.72000000003</v>
      </c>
      <c r="G26" s="26">
        <f t="shared" si="2"/>
        <v>310832.72000000003</v>
      </c>
      <c r="H26" s="27">
        <f t="shared" si="1"/>
        <v>3.6749803786574873</v>
      </c>
      <c r="I26" s="52">
        <f t="shared" si="3"/>
        <v>222032.72000000003</v>
      </c>
      <c r="J26" s="28">
        <f t="shared" si="0"/>
        <v>2.0830864390243904</v>
      </c>
      <c r="K26" s="24"/>
      <c r="L26" s="3"/>
      <c r="M26" s="133"/>
      <c r="N26" s="133"/>
      <c r="O26" s="133"/>
      <c r="P26" s="134"/>
    </row>
    <row r="27" spans="2:16" s="4" customFormat="1" ht="20.25" customHeight="1" x14ac:dyDescent="0.2">
      <c r="B27" s="29" t="s">
        <v>41</v>
      </c>
      <c r="C27" s="78" t="s">
        <v>30</v>
      </c>
      <c r="D27" s="61">
        <v>0</v>
      </c>
      <c r="E27" s="61">
        <v>0</v>
      </c>
      <c r="F27" s="61">
        <v>427</v>
      </c>
      <c r="G27" s="30">
        <f t="shared" si="2"/>
        <v>427</v>
      </c>
      <c r="H27" s="31"/>
      <c r="I27" s="54">
        <f t="shared" si="3"/>
        <v>427</v>
      </c>
      <c r="J27" s="32"/>
      <c r="K27" s="24"/>
      <c r="L27" s="3"/>
      <c r="M27" s="133"/>
      <c r="N27" s="133"/>
      <c r="O27" s="133"/>
      <c r="P27" s="134"/>
    </row>
    <row r="28" spans="2:16" s="4" customFormat="1" ht="63" x14ac:dyDescent="0.2">
      <c r="B28" s="33" t="s">
        <v>42</v>
      </c>
      <c r="C28" s="78" t="s">
        <v>25</v>
      </c>
      <c r="D28" s="58">
        <v>143000</v>
      </c>
      <c r="E28" s="58">
        <v>105000</v>
      </c>
      <c r="F28" s="58">
        <v>402386.2</v>
      </c>
      <c r="G28" s="30">
        <f>F28-E28</f>
        <v>297386.2</v>
      </c>
      <c r="H28" s="31">
        <f>F28/E28</f>
        <v>3.8322495238095238</v>
      </c>
      <c r="I28" s="54">
        <f>F28-D28</f>
        <v>259386.2</v>
      </c>
      <c r="J28" s="32">
        <f>F28/D28</f>
        <v>2.8138895104895107</v>
      </c>
      <c r="K28" s="24"/>
      <c r="L28" s="3"/>
      <c r="M28" s="133"/>
      <c r="N28" s="133"/>
      <c r="O28" s="133"/>
      <c r="P28" s="134"/>
    </row>
    <row r="29" spans="2:16" s="4" customFormat="1" ht="63" x14ac:dyDescent="0.2">
      <c r="B29" s="80" t="s">
        <v>43</v>
      </c>
      <c r="C29" s="81" t="s">
        <v>29</v>
      </c>
      <c r="D29" s="153">
        <v>62000</v>
      </c>
      <c r="E29" s="153">
        <v>11200</v>
      </c>
      <c r="F29" s="153">
        <v>24219.52</v>
      </c>
      <c r="G29" s="156">
        <f t="shared" si="2"/>
        <v>13019.52</v>
      </c>
      <c r="H29" s="31">
        <f t="shared" si="1"/>
        <v>2.1624571428571429</v>
      </c>
      <c r="I29" s="54">
        <f t="shared" si="3"/>
        <v>-37780.479999999996</v>
      </c>
      <c r="J29" s="32">
        <f t="shared" si="0"/>
        <v>0.3906374193548387</v>
      </c>
      <c r="K29" s="24"/>
      <c r="L29" s="3"/>
      <c r="M29" s="133"/>
      <c r="N29" s="133"/>
      <c r="O29" s="133"/>
      <c r="P29" s="134"/>
    </row>
    <row r="30" spans="2:16" s="4" customFormat="1" ht="17.25" customHeight="1" x14ac:dyDescent="0.2">
      <c r="B30" s="82" t="s">
        <v>44</v>
      </c>
      <c r="C30" s="67" t="s">
        <v>10</v>
      </c>
      <c r="D30" s="151">
        <f>SUM(D31:D31)</f>
        <v>72000000</v>
      </c>
      <c r="E30" s="151">
        <f>SUM(E31:E31)</f>
        <v>60150000</v>
      </c>
      <c r="F30" s="151">
        <f>SUM(F31:F31)</f>
        <v>91154187.459999993</v>
      </c>
      <c r="G30" s="151">
        <f>G31</f>
        <v>31004187.459999993</v>
      </c>
      <c r="H30" s="27">
        <f>F30/E30</f>
        <v>1.5154478380714878</v>
      </c>
      <c r="I30" s="52">
        <f>I31</f>
        <v>19154187.459999993</v>
      </c>
      <c r="J30" s="28">
        <f>F30/D30</f>
        <v>1.2660303813888889</v>
      </c>
      <c r="K30" s="24"/>
      <c r="L30" s="3"/>
      <c r="M30" s="133"/>
      <c r="N30" s="133"/>
      <c r="O30" s="133"/>
      <c r="P30" s="134"/>
    </row>
    <row r="31" spans="2:16" s="4" customFormat="1" ht="47.25" x14ac:dyDescent="0.2">
      <c r="B31" s="33" t="s">
        <v>45</v>
      </c>
      <c r="C31" s="78" t="s">
        <v>11</v>
      </c>
      <c r="D31" s="153">
        <v>72000000</v>
      </c>
      <c r="E31" s="154">
        <v>60150000</v>
      </c>
      <c r="F31" s="153">
        <v>91154187.459999993</v>
      </c>
      <c r="G31" s="144">
        <f>F31-E31</f>
        <v>31004187.459999993</v>
      </c>
      <c r="H31" s="31">
        <f>F31/E31</f>
        <v>1.5154478380714878</v>
      </c>
      <c r="I31" s="54">
        <f>F31-D31</f>
        <v>19154187.459999993</v>
      </c>
      <c r="J31" s="32">
        <f>F31/D31</f>
        <v>1.2660303813888889</v>
      </c>
      <c r="K31" s="24"/>
      <c r="L31" s="3"/>
      <c r="M31" s="133"/>
      <c r="N31" s="133"/>
      <c r="O31" s="133"/>
      <c r="P31" s="134"/>
    </row>
    <row r="32" spans="2:16" s="4" customFormat="1" ht="31.5" x14ac:dyDescent="0.2">
      <c r="B32" s="70" t="s">
        <v>46</v>
      </c>
      <c r="C32" s="67" t="s">
        <v>12</v>
      </c>
      <c r="D32" s="151">
        <f>SUM(D33:D34)</f>
        <v>7515000</v>
      </c>
      <c r="E32" s="151">
        <f>SUM(E33:E34)</f>
        <v>5636250</v>
      </c>
      <c r="F32" s="151">
        <f>SUM(F33:F34)</f>
        <v>18996329.760000002</v>
      </c>
      <c r="G32" s="151">
        <f>SUM(G33:G33)</f>
        <v>13341329.760000002</v>
      </c>
      <c r="H32" s="27">
        <f>F32/E32</f>
        <v>3.3703845216234201</v>
      </c>
      <c r="I32" s="26">
        <f>SUM(I33:I33)</f>
        <v>11466329.760000002</v>
      </c>
      <c r="J32" s="28">
        <f>F32/D32</f>
        <v>2.5277883912175652</v>
      </c>
      <c r="K32" s="24"/>
      <c r="L32" s="3"/>
      <c r="M32" s="133"/>
      <c r="N32" s="133"/>
      <c r="O32" s="133"/>
      <c r="P32" s="134"/>
    </row>
    <row r="33" spans="2:16" s="4" customFormat="1" ht="63" x14ac:dyDescent="0.2">
      <c r="B33" s="33" t="s">
        <v>47</v>
      </c>
      <c r="C33" s="78" t="s">
        <v>13</v>
      </c>
      <c r="D33" s="58">
        <v>7500000</v>
      </c>
      <c r="E33" s="59">
        <v>5625000</v>
      </c>
      <c r="F33" s="60">
        <v>18966329.760000002</v>
      </c>
      <c r="G33" s="34">
        <f>F33-E33</f>
        <v>13341329.760000002</v>
      </c>
      <c r="H33" s="31">
        <f>F33/E33</f>
        <v>3.3717919573333335</v>
      </c>
      <c r="I33" s="54">
        <f>F33-D33</f>
        <v>11466329.760000002</v>
      </c>
      <c r="J33" s="32">
        <f>F33/D33</f>
        <v>2.5288439680000003</v>
      </c>
      <c r="K33" s="24"/>
      <c r="L33" s="3"/>
      <c r="M33" s="133"/>
      <c r="N33" s="133"/>
      <c r="O33" s="133"/>
      <c r="P33" s="134"/>
    </row>
    <row r="34" spans="2:16" s="4" customFormat="1" ht="38.25" customHeight="1" x14ac:dyDescent="0.2">
      <c r="B34" s="83" t="s">
        <v>74</v>
      </c>
      <c r="C34" s="150" t="s">
        <v>91</v>
      </c>
      <c r="D34" s="58">
        <v>15000</v>
      </c>
      <c r="E34" s="59">
        <v>11250</v>
      </c>
      <c r="F34" s="60">
        <v>30000</v>
      </c>
      <c r="G34" s="34">
        <f>F34-E34</f>
        <v>18750</v>
      </c>
      <c r="H34" s="31">
        <v>0</v>
      </c>
      <c r="I34" s="54">
        <f>F34-D34</f>
        <v>15000</v>
      </c>
      <c r="J34" s="32">
        <f>F34/D34</f>
        <v>2</v>
      </c>
      <c r="K34" s="24"/>
      <c r="L34" s="3"/>
      <c r="M34" s="133"/>
      <c r="N34" s="133"/>
      <c r="O34" s="133"/>
      <c r="P34" s="134"/>
    </row>
    <row r="35" spans="2:16" s="4" customFormat="1" ht="56.25" customHeight="1" x14ac:dyDescent="0.2">
      <c r="B35" s="148" t="s">
        <v>117</v>
      </c>
      <c r="C35" s="149" t="s">
        <v>118</v>
      </c>
      <c r="D35" s="145">
        <v>0</v>
      </c>
      <c r="E35" s="146">
        <v>0</v>
      </c>
      <c r="F35" s="147">
        <v>0</v>
      </c>
      <c r="G35" s="34">
        <v>0</v>
      </c>
      <c r="H35" s="31">
        <v>0</v>
      </c>
      <c r="I35" s="54">
        <v>0</v>
      </c>
      <c r="J35" s="32">
        <v>0</v>
      </c>
      <c r="K35" s="24"/>
      <c r="L35" s="3"/>
      <c r="M35" s="133"/>
      <c r="N35" s="133"/>
      <c r="O35" s="133"/>
      <c r="P35" s="134"/>
    </row>
    <row r="36" spans="2:16" s="4" customFormat="1" x14ac:dyDescent="0.25">
      <c r="B36" s="227" t="s">
        <v>7</v>
      </c>
      <c r="C36" s="228"/>
      <c r="D36" s="47">
        <f t="shared" ref="D36:E36" si="7">D37+D47+D53+D57+D58+D59+D60</f>
        <v>410335959.66999996</v>
      </c>
      <c r="E36" s="47">
        <f t="shared" si="7"/>
        <v>249344901.38999999</v>
      </c>
      <c r="F36" s="47">
        <f>F37+F47+F53+F57+F58+F59+F60</f>
        <v>164844378.59000003</v>
      </c>
      <c r="G36" s="57">
        <f>F36-E36</f>
        <v>-84500522.799999952</v>
      </c>
      <c r="H36" s="36">
        <f t="shared" ref="H36:H54" si="8">F36/E36</f>
        <v>0.66110988302169926</v>
      </c>
      <c r="I36" s="35">
        <f>F36-D36</f>
        <v>-245491581.07999992</v>
      </c>
      <c r="J36" s="36">
        <f t="shared" ref="J36:J44" si="9">F36/D36</f>
        <v>0.4017302766313024</v>
      </c>
      <c r="K36" s="24"/>
      <c r="L36" s="3"/>
      <c r="M36" s="133"/>
      <c r="N36" s="133"/>
      <c r="O36" s="133"/>
      <c r="P36" s="134"/>
    </row>
    <row r="37" spans="2:16" s="4" customFormat="1" ht="63" customHeight="1" x14ac:dyDescent="0.25">
      <c r="B37" s="85" t="s">
        <v>48</v>
      </c>
      <c r="C37" s="86" t="s">
        <v>49</v>
      </c>
      <c r="D37" s="151">
        <f>SUM(D38:D46)</f>
        <v>329014181.69999999</v>
      </c>
      <c r="E37" s="151">
        <f>SUM(E38:E46)</f>
        <v>184516426.38999999</v>
      </c>
      <c r="F37" s="151">
        <f>SUM(F38:F46)</f>
        <v>61171429.010000005</v>
      </c>
      <c r="G37" s="55">
        <f>F37-E37</f>
        <v>-123344997.37999998</v>
      </c>
      <c r="H37" s="27">
        <f>F37/E37</f>
        <v>0.33152294463315729</v>
      </c>
      <c r="I37" s="52">
        <f>F37-D37</f>
        <v>-267842752.69</v>
      </c>
      <c r="J37" s="28">
        <f>F37/D37</f>
        <v>0.18592338085224855</v>
      </c>
      <c r="K37" s="24"/>
      <c r="L37" s="3"/>
      <c r="M37" s="133"/>
      <c r="N37" s="133"/>
      <c r="O37" s="133"/>
      <c r="P37" s="134"/>
    </row>
    <row r="38" spans="2:16" s="4" customFormat="1" ht="78.75" x14ac:dyDescent="0.2">
      <c r="B38" s="87" t="s">
        <v>50</v>
      </c>
      <c r="C38" s="88" t="s">
        <v>14</v>
      </c>
      <c r="D38" s="125">
        <v>277632733.94999999</v>
      </c>
      <c r="E38" s="125">
        <v>148758122.69999999</v>
      </c>
      <c r="F38" s="125">
        <v>0</v>
      </c>
      <c r="G38" s="89">
        <f t="shared" ref="G38:G61" si="10">F38-E38</f>
        <v>-148758122.69999999</v>
      </c>
      <c r="H38" s="90">
        <v>0</v>
      </c>
      <c r="I38" s="91">
        <f t="shared" ref="I38:I61" si="11">F38-D38</f>
        <v>-277632733.94999999</v>
      </c>
      <c r="J38" s="92">
        <f t="shared" si="9"/>
        <v>0</v>
      </c>
      <c r="K38" s="24"/>
      <c r="L38" s="3"/>
      <c r="M38" s="133"/>
      <c r="N38" s="133"/>
      <c r="O38" s="133"/>
      <c r="P38" s="134"/>
    </row>
    <row r="39" spans="2:16" s="4" customFormat="1" ht="47.25" x14ac:dyDescent="0.2">
      <c r="B39" s="87" t="s">
        <v>98</v>
      </c>
      <c r="C39" s="88" t="s">
        <v>125</v>
      </c>
      <c r="D39" s="89">
        <v>5732367.1299999999</v>
      </c>
      <c r="E39" s="126">
        <v>1521493.15</v>
      </c>
      <c r="F39" s="89">
        <v>746513.85</v>
      </c>
      <c r="G39" s="89">
        <f t="shared" ref="G39" si="12">F39-E39</f>
        <v>-774979.29999999993</v>
      </c>
      <c r="H39" s="90">
        <f t="shared" si="8"/>
        <v>0.4906455543358838</v>
      </c>
      <c r="I39" s="91">
        <f t="shared" ref="I39" si="13">F39-D39</f>
        <v>-4985853.28</v>
      </c>
      <c r="J39" s="92">
        <f t="shared" ref="J39" si="14">F39/D39</f>
        <v>0.13022785056685648</v>
      </c>
      <c r="K39" s="24"/>
      <c r="L39" s="3"/>
      <c r="M39" s="133"/>
      <c r="N39" s="133"/>
      <c r="O39" s="133"/>
      <c r="P39" s="134"/>
    </row>
    <row r="40" spans="2:16" s="4" customFormat="1" ht="126" x14ac:dyDescent="0.2">
      <c r="B40" s="93" t="s">
        <v>51</v>
      </c>
      <c r="C40" s="94" t="s">
        <v>126</v>
      </c>
      <c r="D40" s="89">
        <v>8869300</v>
      </c>
      <c r="E40" s="95">
        <v>6651974.9699999997</v>
      </c>
      <c r="F40" s="96">
        <v>5190874.83</v>
      </c>
      <c r="G40" s="89">
        <f t="shared" si="10"/>
        <v>-1461100.1399999997</v>
      </c>
      <c r="H40" s="90">
        <f t="shared" si="8"/>
        <v>0.78035092636555736</v>
      </c>
      <c r="I40" s="91">
        <f t="shared" si="11"/>
        <v>-3678425.17</v>
      </c>
      <c r="J40" s="92">
        <f t="shared" si="9"/>
        <v>0.58526319213466682</v>
      </c>
      <c r="K40" s="24"/>
      <c r="L40" s="3"/>
      <c r="M40" s="133"/>
      <c r="N40" s="133"/>
      <c r="O40" s="133"/>
      <c r="P40" s="134"/>
    </row>
    <row r="41" spans="2:16" s="4" customFormat="1" ht="110.25" x14ac:dyDescent="0.2">
      <c r="B41" s="93" t="s">
        <v>52</v>
      </c>
      <c r="C41" s="94" t="s">
        <v>127</v>
      </c>
      <c r="D41" s="89">
        <v>21055600</v>
      </c>
      <c r="E41" s="95">
        <v>15791700.060000001</v>
      </c>
      <c r="F41" s="96">
        <v>39259433.880000003</v>
      </c>
      <c r="G41" s="89">
        <f t="shared" si="10"/>
        <v>23467733.82</v>
      </c>
      <c r="H41" s="90">
        <f t="shared" si="8"/>
        <v>2.4860802656354406</v>
      </c>
      <c r="I41" s="91">
        <f t="shared" si="11"/>
        <v>18203833.880000003</v>
      </c>
      <c r="J41" s="92">
        <f t="shared" si="9"/>
        <v>1.8645602063109104</v>
      </c>
      <c r="K41" s="24"/>
      <c r="L41" s="3"/>
      <c r="M41" s="133"/>
      <c r="N41" s="133"/>
      <c r="O41" s="133"/>
      <c r="P41" s="134"/>
    </row>
    <row r="42" spans="2:16" s="2" customFormat="1" ht="39.75" customHeight="1" x14ac:dyDescent="0.2">
      <c r="B42" s="93" t="s">
        <v>26</v>
      </c>
      <c r="C42" s="94" t="s">
        <v>27</v>
      </c>
      <c r="D42" s="89">
        <v>5159180.62</v>
      </c>
      <c r="E42" s="95">
        <v>3869385.48</v>
      </c>
      <c r="F42" s="96">
        <v>2700973.96</v>
      </c>
      <c r="G42" s="89">
        <f t="shared" si="10"/>
        <v>-1168411.52</v>
      </c>
      <c r="H42" s="90">
        <f t="shared" si="8"/>
        <v>0.698036929626355</v>
      </c>
      <c r="I42" s="91">
        <f t="shared" si="11"/>
        <v>-2458206.66</v>
      </c>
      <c r="J42" s="92">
        <f t="shared" si="9"/>
        <v>0.52352769924926568</v>
      </c>
      <c r="K42" s="24"/>
      <c r="L42" s="8"/>
      <c r="M42" s="135"/>
      <c r="N42" s="135"/>
      <c r="O42" s="135"/>
      <c r="P42" s="136"/>
    </row>
    <row r="43" spans="2:16" s="4" customFormat="1" ht="78.75" x14ac:dyDescent="0.2">
      <c r="B43" s="93" t="s">
        <v>69</v>
      </c>
      <c r="C43" s="94" t="s">
        <v>70</v>
      </c>
      <c r="D43" s="89">
        <v>190000</v>
      </c>
      <c r="E43" s="95">
        <v>142499.97</v>
      </c>
      <c r="F43" s="96">
        <v>218857.04</v>
      </c>
      <c r="G43" s="89">
        <f t="shared" si="10"/>
        <v>76357.070000000007</v>
      </c>
      <c r="H43" s="90">
        <f t="shared" si="8"/>
        <v>1.535839200527551</v>
      </c>
      <c r="I43" s="91">
        <f t="shared" si="11"/>
        <v>28857.040000000008</v>
      </c>
      <c r="J43" s="92">
        <f t="shared" si="9"/>
        <v>1.1518791578947369</v>
      </c>
      <c r="K43" s="24"/>
      <c r="L43" s="3"/>
      <c r="M43" s="133"/>
      <c r="N43" s="133"/>
      <c r="O43" s="133"/>
      <c r="P43" s="134"/>
    </row>
    <row r="44" spans="2:16" s="4" customFormat="1" ht="63" x14ac:dyDescent="0.2">
      <c r="B44" s="97" t="s">
        <v>53</v>
      </c>
      <c r="C44" s="98" t="s">
        <v>28</v>
      </c>
      <c r="D44" s="89">
        <v>8000000</v>
      </c>
      <c r="E44" s="95">
        <v>6000000.0300000003</v>
      </c>
      <c r="F44" s="96">
        <v>9378738.8000000007</v>
      </c>
      <c r="G44" s="89">
        <f t="shared" si="10"/>
        <v>3378738.7700000005</v>
      </c>
      <c r="H44" s="90">
        <f t="shared" si="8"/>
        <v>1.5631231255177178</v>
      </c>
      <c r="I44" s="91">
        <f t="shared" si="11"/>
        <v>1378738.8000000007</v>
      </c>
      <c r="J44" s="92">
        <f t="shared" si="9"/>
        <v>1.1723423500000001</v>
      </c>
      <c r="K44" s="24"/>
      <c r="L44" s="3"/>
      <c r="M44" s="133"/>
      <c r="N44" s="133"/>
      <c r="O44" s="133"/>
      <c r="P44" s="134"/>
    </row>
    <row r="45" spans="2:16" s="4" customFormat="1" ht="236.25" x14ac:dyDescent="0.2">
      <c r="B45" s="97" t="s">
        <v>77</v>
      </c>
      <c r="C45" s="98" t="s">
        <v>92</v>
      </c>
      <c r="D45" s="89">
        <v>0</v>
      </c>
      <c r="E45" s="89">
        <v>0</v>
      </c>
      <c r="F45" s="96">
        <v>1566468.31</v>
      </c>
      <c r="G45" s="89">
        <f>F45-E45</f>
        <v>1566468.31</v>
      </c>
      <c r="H45" s="90">
        <v>0</v>
      </c>
      <c r="I45" s="91">
        <f>F45-D45</f>
        <v>1566468.31</v>
      </c>
      <c r="J45" s="92">
        <v>0</v>
      </c>
      <c r="K45" s="24"/>
      <c r="L45" s="3"/>
      <c r="M45" s="133"/>
      <c r="N45" s="133"/>
      <c r="O45" s="133"/>
      <c r="P45" s="134"/>
    </row>
    <row r="46" spans="2:16" s="5" customFormat="1" ht="94.5" x14ac:dyDescent="0.2">
      <c r="B46" s="97" t="s">
        <v>81</v>
      </c>
      <c r="C46" s="98" t="s">
        <v>80</v>
      </c>
      <c r="D46" s="89">
        <v>2375000</v>
      </c>
      <c r="E46" s="89">
        <v>1781250.03</v>
      </c>
      <c r="F46" s="96">
        <v>2109568.34</v>
      </c>
      <c r="G46" s="89">
        <f>F46-E46</f>
        <v>328318.30999999982</v>
      </c>
      <c r="H46" s="90">
        <f>F46/E46</f>
        <v>1.1843190481237493</v>
      </c>
      <c r="I46" s="91">
        <f>F46-D46</f>
        <v>-265431.66000000015</v>
      </c>
      <c r="J46" s="92">
        <f>F46/D46</f>
        <v>0.88823930105263149</v>
      </c>
      <c r="K46" s="24"/>
      <c r="L46" s="20"/>
      <c r="M46" s="131"/>
      <c r="N46" s="131"/>
      <c r="O46" s="131"/>
      <c r="P46" s="132"/>
    </row>
    <row r="47" spans="2:16" s="4" customFormat="1" ht="47.25" x14ac:dyDescent="0.2">
      <c r="B47" s="84" t="s">
        <v>99</v>
      </c>
      <c r="C47" s="99" t="s">
        <v>54</v>
      </c>
      <c r="D47" s="139">
        <f>SUM(D48:D52)</f>
        <v>16260476</v>
      </c>
      <c r="E47" s="139">
        <f>SUM(E48:E52)</f>
        <v>11638160</v>
      </c>
      <c r="F47" s="139">
        <f>SUM(F48:F52)</f>
        <v>11344201.83</v>
      </c>
      <c r="G47" s="100">
        <f t="shared" si="10"/>
        <v>-293958.16999999993</v>
      </c>
      <c r="H47" s="101">
        <f t="shared" si="8"/>
        <v>0.97474186898959969</v>
      </c>
      <c r="I47" s="76">
        <f t="shared" si="11"/>
        <v>-4916274.17</v>
      </c>
      <c r="J47" s="77">
        <f>F47/D47</f>
        <v>0.69765496594318643</v>
      </c>
      <c r="K47" s="24"/>
      <c r="L47" s="3"/>
      <c r="M47" s="133"/>
      <c r="N47" s="133"/>
      <c r="O47" s="133"/>
      <c r="P47" s="134"/>
    </row>
    <row r="48" spans="2:16" s="4" customFormat="1" ht="31.5" x14ac:dyDescent="0.2">
      <c r="B48" s="127" t="s">
        <v>100</v>
      </c>
      <c r="C48" s="128" t="s">
        <v>120</v>
      </c>
      <c r="D48" s="89">
        <v>3203552</v>
      </c>
      <c r="E48" s="125">
        <v>2270000</v>
      </c>
      <c r="F48" s="89">
        <f>1951759.28+51.12</f>
        <v>1951810.4000000001</v>
      </c>
      <c r="G48" s="89">
        <f>F48-E48</f>
        <v>-318189.59999999986</v>
      </c>
      <c r="H48" s="90">
        <f t="shared" ref="H48" si="15">F48/E48</f>
        <v>0.85982837004405288</v>
      </c>
      <c r="I48" s="91">
        <f>F48-D48</f>
        <v>-1251741.5999999999</v>
      </c>
      <c r="J48" s="92">
        <f t="shared" ref="J48" si="16">F48/D48</f>
        <v>0.60926446644224919</v>
      </c>
      <c r="K48" s="24"/>
      <c r="L48" s="3"/>
      <c r="M48" s="133"/>
      <c r="N48" s="133"/>
      <c r="O48" s="133"/>
      <c r="P48" s="134"/>
    </row>
    <row r="49" spans="2:16" s="4" customFormat="1" ht="31.5" x14ac:dyDescent="0.2">
      <c r="B49" s="127" t="s">
        <v>101</v>
      </c>
      <c r="C49" s="128" t="s">
        <v>121</v>
      </c>
      <c r="D49" s="89">
        <v>6202</v>
      </c>
      <c r="E49" s="125">
        <v>4160</v>
      </c>
      <c r="F49" s="89">
        <v>34056.61</v>
      </c>
      <c r="G49" s="89">
        <f t="shared" ref="G49:G52" si="17">F49-E49</f>
        <v>29896.61</v>
      </c>
      <c r="H49" s="90">
        <f t="shared" ref="H49:H52" si="18">F49/E49</f>
        <v>8.1866850961538464</v>
      </c>
      <c r="I49" s="91">
        <f t="shared" ref="I49:I52" si="19">F49-D49</f>
        <v>27854.61</v>
      </c>
      <c r="J49" s="92">
        <f t="shared" ref="J49:J52" si="20">F49/D49</f>
        <v>5.4912302483069979</v>
      </c>
      <c r="K49" s="24"/>
      <c r="L49" s="3"/>
      <c r="M49" s="133"/>
      <c r="N49" s="133"/>
      <c r="O49" s="133"/>
      <c r="P49" s="134"/>
    </row>
    <row r="50" spans="2:16" s="4" customFormat="1" ht="47.25" x14ac:dyDescent="0.2">
      <c r="B50" s="127" t="s">
        <v>102</v>
      </c>
      <c r="C50" s="128" t="s">
        <v>122</v>
      </c>
      <c r="D50" s="89">
        <v>8856945</v>
      </c>
      <c r="E50" s="125">
        <v>6350000</v>
      </c>
      <c r="F50" s="89">
        <v>8422245.9000000004</v>
      </c>
      <c r="G50" s="89">
        <f t="shared" si="17"/>
        <v>2072245.9000000004</v>
      </c>
      <c r="H50" s="90">
        <f t="shared" si="18"/>
        <v>1.3263379370078741</v>
      </c>
      <c r="I50" s="91">
        <f t="shared" si="19"/>
        <v>-434699.09999999963</v>
      </c>
      <c r="J50" s="92">
        <f t="shared" si="20"/>
        <v>0.95091997297036401</v>
      </c>
      <c r="K50" s="24"/>
      <c r="L50" s="3"/>
      <c r="M50" s="133"/>
      <c r="N50" s="133"/>
      <c r="O50" s="133"/>
      <c r="P50" s="134"/>
    </row>
    <row r="51" spans="2:16" s="4" customFormat="1" ht="47.25" x14ac:dyDescent="0.2">
      <c r="B51" s="127" t="s">
        <v>102</v>
      </c>
      <c r="C51" s="128" t="s">
        <v>123</v>
      </c>
      <c r="D51" s="89">
        <v>199544</v>
      </c>
      <c r="E51" s="125">
        <v>144000</v>
      </c>
      <c r="F51" s="89">
        <v>22821.66</v>
      </c>
      <c r="G51" s="89">
        <f t="shared" si="17"/>
        <v>-121178.34</v>
      </c>
      <c r="H51" s="90">
        <v>0</v>
      </c>
      <c r="I51" s="91">
        <f t="shared" si="19"/>
        <v>-176722.34</v>
      </c>
      <c r="J51" s="92">
        <f t="shared" si="20"/>
        <v>0.1143690614601291</v>
      </c>
      <c r="K51" s="24"/>
      <c r="L51" s="3"/>
      <c r="M51" s="133"/>
      <c r="N51" s="133"/>
      <c r="O51" s="133"/>
      <c r="P51" s="134"/>
    </row>
    <row r="52" spans="2:16" s="4" customFormat="1" ht="47.25" x14ac:dyDescent="0.2">
      <c r="B52" s="127" t="s">
        <v>103</v>
      </c>
      <c r="C52" s="128" t="s">
        <v>124</v>
      </c>
      <c r="D52" s="89">
        <v>3994233</v>
      </c>
      <c r="E52" s="125">
        <v>2870000</v>
      </c>
      <c r="F52" s="89">
        <v>913267.26</v>
      </c>
      <c r="G52" s="89">
        <f t="shared" si="17"/>
        <v>-1956732.74</v>
      </c>
      <c r="H52" s="90">
        <f t="shared" si="18"/>
        <v>0.3182115888501742</v>
      </c>
      <c r="I52" s="91">
        <f t="shared" si="19"/>
        <v>-3080965.74</v>
      </c>
      <c r="J52" s="92">
        <f t="shared" si="20"/>
        <v>0.22864646604241665</v>
      </c>
      <c r="K52" s="24"/>
      <c r="L52" s="3"/>
      <c r="M52" s="133"/>
      <c r="N52" s="133"/>
      <c r="O52" s="133"/>
      <c r="P52" s="134"/>
    </row>
    <row r="53" spans="2:16" s="4" customFormat="1" ht="31.5" x14ac:dyDescent="0.2">
      <c r="B53" s="121" t="s">
        <v>93</v>
      </c>
      <c r="C53" s="122" t="s">
        <v>82</v>
      </c>
      <c r="D53" s="139">
        <f>SUM(D54:D56)</f>
        <v>59796163.469999999</v>
      </c>
      <c r="E53" s="139">
        <f t="shared" ref="E53:F53" si="21">SUM(E54:E56)</f>
        <v>49041426.530000001</v>
      </c>
      <c r="F53" s="139">
        <f t="shared" si="21"/>
        <v>58417510.770000003</v>
      </c>
      <c r="G53" s="139">
        <f t="shared" ref="G53" si="22">F53-E53</f>
        <v>9376084.2400000021</v>
      </c>
      <c r="H53" s="101">
        <f>F53/E53</f>
        <v>1.1911870209212694</v>
      </c>
      <c r="I53" s="76">
        <f t="shared" ref="I53" si="23">F53-D53</f>
        <v>-1378652.6999999955</v>
      </c>
      <c r="J53" s="77">
        <f>F53/D53</f>
        <v>0.97694412785041518</v>
      </c>
      <c r="K53" s="24"/>
      <c r="L53" s="3"/>
      <c r="M53" s="133"/>
      <c r="N53" s="133"/>
      <c r="O53" s="133"/>
      <c r="P53" s="134"/>
    </row>
    <row r="54" spans="2:16" s="5" customFormat="1" ht="47.25" x14ac:dyDescent="0.2">
      <c r="B54" s="115" t="s">
        <v>94</v>
      </c>
      <c r="C54" s="123" t="s">
        <v>119</v>
      </c>
      <c r="D54" s="125">
        <v>59375056</v>
      </c>
      <c r="E54" s="95">
        <v>48620319.060000002</v>
      </c>
      <c r="F54" s="125">
        <v>52269174.57</v>
      </c>
      <c r="G54" s="125">
        <f t="shared" si="10"/>
        <v>3648855.5099999979</v>
      </c>
      <c r="H54" s="158">
        <f t="shared" si="8"/>
        <v>1.0750479548580731</v>
      </c>
      <c r="I54" s="91">
        <f t="shared" si="11"/>
        <v>-7105881.4299999997</v>
      </c>
      <c r="J54" s="92">
        <f>F54/D54</f>
        <v>0.88032210984356796</v>
      </c>
      <c r="K54" s="24"/>
      <c r="L54" s="20"/>
      <c r="M54" s="131"/>
      <c r="N54" s="131"/>
      <c r="O54" s="131"/>
      <c r="P54" s="132"/>
    </row>
    <row r="55" spans="2:16" s="5" customFormat="1" ht="47.25" x14ac:dyDescent="0.2">
      <c r="B55" s="115" t="s">
        <v>78</v>
      </c>
      <c r="C55" s="123" t="s">
        <v>79</v>
      </c>
      <c r="D55" s="89">
        <v>0</v>
      </c>
      <c r="E55" s="124">
        <v>0</v>
      </c>
      <c r="F55" s="125">
        <v>186030.31</v>
      </c>
      <c r="G55" s="89">
        <f t="shared" ref="G55:G56" si="24">F55-E55</f>
        <v>186030.31</v>
      </c>
      <c r="H55" s="112">
        <v>0</v>
      </c>
      <c r="I55" s="91">
        <f t="shared" ref="I55:I56" si="25">F55-D55</f>
        <v>186030.31</v>
      </c>
      <c r="J55" s="92">
        <v>0</v>
      </c>
      <c r="K55" s="24"/>
      <c r="L55" s="20"/>
      <c r="M55" s="131"/>
      <c r="N55" s="131"/>
      <c r="O55" s="131"/>
      <c r="P55" s="132"/>
    </row>
    <row r="56" spans="2:16" s="4" customFormat="1" ht="47.25" x14ac:dyDescent="0.2">
      <c r="B56" s="115" t="s">
        <v>55</v>
      </c>
      <c r="C56" s="123" t="s">
        <v>56</v>
      </c>
      <c r="D56" s="125">
        <v>421107.47</v>
      </c>
      <c r="E56" s="125">
        <v>421107.47</v>
      </c>
      <c r="F56" s="125">
        <v>5962305.8899999997</v>
      </c>
      <c r="G56" s="89">
        <f t="shared" si="24"/>
        <v>5541198.4199999999</v>
      </c>
      <c r="H56" s="112">
        <f t="shared" ref="H56" si="26">F56/E56</f>
        <v>14.158632450761322</v>
      </c>
      <c r="I56" s="91">
        <f t="shared" si="25"/>
        <v>5541198.4199999999</v>
      </c>
      <c r="J56" s="92">
        <f>F56/D56</f>
        <v>14.158632450761322</v>
      </c>
      <c r="K56" s="24"/>
      <c r="L56" s="3"/>
      <c r="M56" s="133"/>
      <c r="N56" s="133"/>
      <c r="O56" s="133"/>
      <c r="P56" s="134"/>
    </row>
    <row r="57" spans="2:16" s="6" customFormat="1" ht="31.5" x14ac:dyDescent="0.2">
      <c r="B57" s="70" t="s">
        <v>95</v>
      </c>
      <c r="C57" s="102" t="s">
        <v>96</v>
      </c>
      <c r="D57" s="139">
        <v>4465000</v>
      </c>
      <c r="E57" s="139">
        <v>3348749.97</v>
      </c>
      <c r="F57" s="139">
        <v>9326929.4299999997</v>
      </c>
      <c r="G57" s="100">
        <f t="shared" si="10"/>
        <v>5978179.459999999</v>
      </c>
      <c r="H57" s="101">
        <f>F57/E57</f>
        <v>2.7851973164780643</v>
      </c>
      <c r="I57" s="76">
        <f t="shared" si="11"/>
        <v>4861929.43</v>
      </c>
      <c r="J57" s="77">
        <f>F57/D57</f>
        <v>2.0888979686450169</v>
      </c>
      <c r="K57" s="24"/>
      <c r="L57" s="7"/>
      <c r="M57" s="137"/>
      <c r="N57" s="137"/>
      <c r="O57" s="137"/>
      <c r="P57" s="138"/>
    </row>
    <row r="58" spans="2:16" s="6" customFormat="1" ht="31.5" x14ac:dyDescent="0.2">
      <c r="B58" s="70" t="s">
        <v>57</v>
      </c>
      <c r="C58" s="102" t="s">
        <v>58</v>
      </c>
      <c r="D58" s="100">
        <v>800138.5</v>
      </c>
      <c r="E58" s="100">
        <v>800138.5</v>
      </c>
      <c r="F58" s="139">
        <v>46002555.18</v>
      </c>
      <c r="G58" s="100">
        <f t="shared" si="10"/>
        <v>45202416.68</v>
      </c>
      <c r="H58" s="101">
        <f>F58/E58</f>
        <v>57.493240457745749</v>
      </c>
      <c r="I58" s="76">
        <f t="shared" si="11"/>
        <v>45202416.68</v>
      </c>
      <c r="J58" s="77">
        <f>F58/D58</f>
        <v>57.493240457745749</v>
      </c>
      <c r="K58" s="24"/>
      <c r="L58" s="7"/>
      <c r="M58" s="137"/>
      <c r="N58" s="137"/>
      <c r="O58" s="137"/>
      <c r="P58" s="138"/>
    </row>
    <row r="59" spans="2:16" s="6" customFormat="1" x14ac:dyDescent="0.2">
      <c r="B59" s="103" t="s">
        <v>107</v>
      </c>
      <c r="C59" s="102" t="s">
        <v>108</v>
      </c>
      <c r="D59" s="100">
        <v>0</v>
      </c>
      <c r="E59" s="100">
        <v>0</v>
      </c>
      <c r="F59" s="139">
        <v>123002.37</v>
      </c>
      <c r="G59" s="100">
        <f t="shared" si="10"/>
        <v>123002.37</v>
      </c>
      <c r="H59" s="101">
        <v>0</v>
      </c>
      <c r="I59" s="76">
        <f t="shared" si="11"/>
        <v>123002.37</v>
      </c>
      <c r="J59" s="77">
        <v>0</v>
      </c>
      <c r="K59" s="24"/>
      <c r="L59" s="7"/>
      <c r="M59" s="137"/>
      <c r="N59" s="137"/>
      <c r="O59" s="137"/>
      <c r="P59" s="138"/>
    </row>
    <row r="60" spans="2:16" s="6" customFormat="1" ht="68.25" customHeight="1" x14ac:dyDescent="0.2">
      <c r="B60" s="103" t="s">
        <v>132</v>
      </c>
      <c r="C60" s="102" t="s">
        <v>131</v>
      </c>
      <c r="D60" s="100">
        <v>0</v>
      </c>
      <c r="E60" s="100">
        <v>0</v>
      </c>
      <c r="F60" s="139">
        <v>-21541250</v>
      </c>
      <c r="G60" s="100">
        <f t="shared" ref="G60" si="27">F60-E60</f>
        <v>-21541250</v>
      </c>
      <c r="H60" s="101">
        <v>1</v>
      </c>
      <c r="I60" s="76">
        <f t="shared" ref="I60" si="28">F60-D60</f>
        <v>-21541250</v>
      </c>
      <c r="J60" s="77">
        <v>1</v>
      </c>
      <c r="K60" s="24"/>
      <c r="L60" s="7"/>
      <c r="M60" s="137"/>
      <c r="N60" s="137"/>
      <c r="O60" s="137"/>
      <c r="P60" s="138"/>
    </row>
    <row r="61" spans="2:16" s="6" customFormat="1" ht="42" customHeight="1" x14ac:dyDescent="0.2">
      <c r="B61" s="104"/>
      <c r="C61" s="105" t="s">
        <v>36</v>
      </c>
      <c r="D61" s="106">
        <f>D13+D36</f>
        <v>3873695063.2799997</v>
      </c>
      <c r="E61" s="106">
        <f>E13+E36</f>
        <v>2757673517.1100001</v>
      </c>
      <c r="F61" s="106">
        <f>F13+F36</f>
        <v>2426871225.2600002</v>
      </c>
      <c r="G61" s="107">
        <f t="shared" si="10"/>
        <v>-330802291.8499999</v>
      </c>
      <c r="H61" s="108">
        <f>F61/E61</f>
        <v>0.88004298195651687</v>
      </c>
      <c r="I61" s="109">
        <f t="shared" si="11"/>
        <v>-1446823838.0199995</v>
      </c>
      <c r="J61" s="108">
        <f>F61/D61</f>
        <v>0.62650032736574757</v>
      </c>
      <c r="K61" s="24"/>
      <c r="L61" s="7"/>
      <c r="M61" s="137"/>
      <c r="N61" s="137"/>
      <c r="O61" s="137"/>
      <c r="P61" s="138"/>
    </row>
    <row r="62" spans="2:16" s="4" customFormat="1" ht="47.25" x14ac:dyDescent="0.2">
      <c r="B62" s="70" t="s">
        <v>59</v>
      </c>
      <c r="C62" s="102" t="s">
        <v>4</v>
      </c>
      <c r="D62" s="74">
        <f>D63+D68+D69+D70+D71</f>
        <v>2255531818.3199997</v>
      </c>
      <c r="E62" s="74">
        <f t="shared" ref="E62" si="29">E63+E68+E69+E70+E71</f>
        <v>1641455829.5000002</v>
      </c>
      <c r="F62" s="74">
        <f>F63+F68+F69+F70+F71</f>
        <v>1606367235.5300002</v>
      </c>
      <c r="G62" s="100">
        <f>F62-E62</f>
        <v>-35088593.970000029</v>
      </c>
      <c r="H62" s="101">
        <f>F62/E62</f>
        <v>0.97862349181781616</v>
      </c>
      <c r="I62" s="76">
        <f>F62-D62</f>
        <v>-649164582.78999949</v>
      </c>
      <c r="J62" s="77">
        <f>F62/D62</f>
        <v>0.7121900132299972</v>
      </c>
      <c r="K62" s="24"/>
      <c r="L62" s="3"/>
      <c r="M62" s="133"/>
      <c r="N62" s="133"/>
      <c r="O62" s="133"/>
      <c r="P62" s="134"/>
    </row>
    <row r="63" spans="2:16" s="4" customFormat="1" ht="31.5" x14ac:dyDescent="0.2">
      <c r="B63" s="82" t="s">
        <v>18</v>
      </c>
      <c r="C63" s="110" t="s">
        <v>17</v>
      </c>
      <c r="D63" s="74">
        <f>D64+D65+D66+D67</f>
        <v>2210066913.1499996</v>
      </c>
      <c r="E63" s="74">
        <f>E64+E65+E66+E67</f>
        <v>1595990924.3300004</v>
      </c>
      <c r="F63" s="74">
        <f>F64+F65+F66+F67</f>
        <v>1595820748.7000003</v>
      </c>
      <c r="G63" s="100">
        <f t="shared" ref="G63:G72" si="30">F63-E63</f>
        <v>-170175.63000011444</v>
      </c>
      <c r="H63" s="101">
        <f t="shared" ref="H63:H72" si="31">F63/E63</f>
        <v>0.99989337305907833</v>
      </c>
      <c r="I63" s="76">
        <f t="shared" ref="I63:I72" si="32">F63-D63</f>
        <v>-614246164.44999933</v>
      </c>
      <c r="J63" s="77">
        <f t="shared" ref="J63:J72" si="33">F63/D63</f>
        <v>0.72206897411331461</v>
      </c>
      <c r="K63" s="24"/>
      <c r="L63" s="3"/>
      <c r="M63" s="133"/>
      <c r="N63" s="133"/>
      <c r="O63" s="133"/>
      <c r="P63" s="134"/>
    </row>
    <row r="64" spans="2:16" s="4" customFormat="1" ht="31.5" x14ac:dyDescent="0.2">
      <c r="B64" s="111" t="s">
        <v>75</v>
      </c>
      <c r="C64" s="88" t="s">
        <v>76</v>
      </c>
      <c r="D64" s="140">
        <v>152884610</v>
      </c>
      <c r="E64" s="140">
        <v>72267044</v>
      </c>
      <c r="F64" s="140">
        <v>72267044</v>
      </c>
      <c r="G64" s="89">
        <f t="shared" si="30"/>
        <v>0</v>
      </c>
      <c r="H64" s="112">
        <f t="shared" si="31"/>
        <v>1</v>
      </c>
      <c r="I64" s="91">
        <f t="shared" si="32"/>
        <v>-80617566</v>
      </c>
      <c r="J64" s="92">
        <f t="shared" si="33"/>
        <v>0.4726901157677022</v>
      </c>
      <c r="K64" s="24"/>
      <c r="L64" s="3"/>
      <c r="M64" s="133"/>
      <c r="N64" s="133"/>
      <c r="O64" s="133"/>
      <c r="P64" s="134"/>
    </row>
    <row r="65" spans="2:16" s="4" customFormat="1" ht="47.25" x14ac:dyDescent="0.2">
      <c r="B65" s="29" t="s">
        <v>60</v>
      </c>
      <c r="C65" s="113" t="s">
        <v>61</v>
      </c>
      <c r="D65" s="125">
        <v>53694105.170000002</v>
      </c>
      <c r="E65" s="125">
        <v>42552873.649999999</v>
      </c>
      <c r="F65" s="125">
        <v>40927711.189999998</v>
      </c>
      <c r="G65" s="89">
        <f t="shared" si="30"/>
        <v>-1625162.4600000009</v>
      </c>
      <c r="H65" s="112">
        <f t="shared" si="31"/>
        <v>0.96180839692832354</v>
      </c>
      <c r="I65" s="91">
        <f t="shared" si="32"/>
        <v>-12766393.980000004</v>
      </c>
      <c r="J65" s="92">
        <f t="shared" si="33"/>
        <v>0.76223844424670939</v>
      </c>
      <c r="K65" s="24"/>
      <c r="L65" s="3"/>
      <c r="M65" s="133"/>
      <c r="N65" s="133"/>
      <c r="O65" s="133"/>
      <c r="P65" s="134"/>
    </row>
    <row r="66" spans="2:16" s="4" customFormat="1" ht="47.25" x14ac:dyDescent="0.2">
      <c r="B66" s="29" t="s">
        <v>62</v>
      </c>
      <c r="C66" s="113" t="s">
        <v>63</v>
      </c>
      <c r="D66" s="125">
        <v>1980783668.8</v>
      </c>
      <c r="E66" s="125">
        <v>1462837076.8000002</v>
      </c>
      <c r="F66" s="125">
        <v>1464292063.6300001</v>
      </c>
      <c r="G66" s="89">
        <f>F66-E66</f>
        <v>1454986.8299999237</v>
      </c>
      <c r="H66" s="112">
        <f>F66/E66</f>
        <v>1.0009946335467397</v>
      </c>
      <c r="I66" s="91">
        <f>F66-D66</f>
        <v>-516491605.16999984</v>
      </c>
      <c r="J66" s="92">
        <f>F66/D66</f>
        <v>0.73924885725511802</v>
      </c>
      <c r="K66" s="24"/>
      <c r="L66" s="3"/>
      <c r="M66" s="133"/>
      <c r="N66" s="133"/>
      <c r="O66" s="133"/>
      <c r="P66" s="134"/>
    </row>
    <row r="67" spans="2:16" s="4" customFormat="1" x14ac:dyDescent="0.2">
      <c r="B67" s="29" t="s">
        <v>9</v>
      </c>
      <c r="C67" s="113" t="s">
        <v>64</v>
      </c>
      <c r="D67" s="125">
        <v>22704529.18</v>
      </c>
      <c r="E67" s="125">
        <v>18333929.879999999</v>
      </c>
      <c r="F67" s="125">
        <v>18333929.879999999</v>
      </c>
      <c r="G67" s="89">
        <f t="shared" si="30"/>
        <v>0</v>
      </c>
      <c r="H67" s="112">
        <f t="shared" si="31"/>
        <v>1</v>
      </c>
      <c r="I67" s="91">
        <f t="shared" si="32"/>
        <v>-4370599.3000000007</v>
      </c>
      <c r="J67" s="92">
        <f t="shared" si="33"/>
        <v>0.807500993949261</v>
      </c>
      <c r="K67" s="24"/>
      <c r="L67" s="3"/>
      <c r="M67" s="133"/>
      <c r="N67" s="133"/>
      <c r="O67" s="133"/>
      <c r="P67" s="134"/>
    </row>
    <row r="68" spans="2:16" s="4" customFormat="1" ht="47.25" x14ac:dyDescent="0.2">
      <c r="B68" s="114" t="s">
        <v>65</v>
      </c>
      <c r="C68" s="94" t="s">
        <v>31</v>
      </c>
      <c r="D68" s="125">
        <v>21057577</v>
      </c>
      <c r="E68" s="125">
        <v>21057577</v>
      </c>
      <c r="F68" s="125">
        <v>21774326</v>
      </c>
      <c r="G68" s="89">
        <f t="shared" si="30"/>
        <v>716749</v>
      </c>
      <c r="H68" s="112">
        <f t="shared" si="31"/>
        <v>1.0340375818167493</v>
      </c>
      <c r="I68" s="91">
        <f t="shared" si="32"/>
        <v>716749</v>
      </c>
      <c r="J68" s="92">
        <f t="shared" si="33"/>
        <v>1.0340375818167493</v>
      </c>
      <c r="K68" s="24"/>
      <c r="L68" s="3"/>
      <c r="M68" s="133"/>
      <c r="N68" s="133"/>
      <c r="O68" s="133"/>
      <c r="P68" s="134"/>
    </row>
    <row r="69" spans="2:16" s="4" customFormat="1" ht="63" x14ac:dyDescent="0.2">
      <c r="B69" s="115" t="s">
        <v>67</v>
      </c>
      <c r="C69" s="94" t="s">
        <v>33</v>
      </c>
      <c r="D69" s="125">
        <v>1506638.61</v>
      </c>
      <c r="E69" s="125">
        <v>1506638.61</v>
      </c>
      <c r="F69" s="125">
        <v>6462096.2999999998</v>
      </c>
      <c r="G69" s="89">
        <f>F69-E69</f>
        <v>4955457.6899999995</v>
      </c>
      <c r="H69" s="112">
        <f t="shared" ref="H69" si="34">F69/E69</f>
        <v>4.2890818389421197</v>
      </c>
      <c r="I69" s="91">
        <f>F69-D69</f>
        <v>4955457.6899999995</v>
      </c>
      <c r="J69" s="92">
        <f t="shared" ref="J69:J70" si="35">F69/D69</f>
        <v>4.2890818389421197</v>
      </c>
      <c r="K69" s="24"/>
      <c r="L69" s="3"/>
      <c r="M69" s="133"/>
      <c r="N69" s="133"/>
      <c r="O69" s="133"/>
      <c r="P69" s="134"/>
    </row>
    <row r="70" spans="2:16" s="4" customFormat="1" ht="78.75" x14ac:dyDescent="0.2">
      <c r="B70" s="114" t="s">
        <v>66</v>
      </c>
      <c r="C70" s="94" t="s">
        <v>32</v>
      </c>
      <c r="D70" s="125">
        <v>545149.86</v>
      </c>
      <c r="E70" s="125">
        <v>545149.86</v>
      </c>
      <c r="F70" s="125">
        <v>1746429.51</v>
      </c>
      <c r="G70" s="89">
        <f t="shared" si="30"/>
        <v>1201279.6499999999</v>
      </c>
      <c r="H70" s="112">
        <f>F70/E70</f>
        <v>3.2035769210323197</v>
      </c>
      <c r="I70" s="91">
        <f t="shared" si="32"/>
        <v>1201279.6499999999</v>
      </c>
      <c r="J70" s="92">
        <f t="shared" si="35"/>
        <v>3.2035769210323197</v>
      </c>
      <c r="K70" s="24"/>
      <c r="L70" s="3"/>
      <c r="M70" s="133"/>
      <c r="N70" s="133"/>
      <c r="O70" s="133"/>
      <c r="P70" s="134"/>
    </row>
    <row r="71" spans="2:16" s="4" customFormat="1" ht="78.75" x14ac:dyDescent="0.2">
      <c r="B71" s="114" t="s">
        <v>68</v>
      </c>
      <c r="C71" s="88" t="s">
        <v>34</v>
      </c>
      <c r="D71" s="125">
        <v>22355539.699999999</v>
      </c>
      <c r="E71" s="125">
        <v>22355539.699999999</v>
      </c>
      <c r="F71" s="125">
        <v>-19436364.98</v>
      </c>
      <c r="G71" s="89">
        <f>F71-E71</f>
        <v>-41791904.68</v>
      </c>
      <c r="H71" s="112">
        <f t="shared" si="31"/>
        <v>-0.86942052130371972</v>
      </c>
      <c r="I71" s="91">
        <f t="shared" si="32"/>
        <v>-41791904.68</v>
      </c>
      <c r="J71" s="92">
        <f t="shared" si="33"/>
        <v>-0.86942052130371972</v>
      </c>
      <c r="K71" s="24"/>
      <c r="L71" s="3"/>
      <c r="M71" s="133"/>
      <c r="N71" s="133"/>
      <c r="O71" s="133"/>
      <c r="P71" s="134"/>
    </row>
    <row r="72" spans="2:16" s="4" customFormat="1" x14ac:dyDescent="0.2">
      <c r="B72" s="229" t="s">
        <v>73</v>
      </c>
      <c r="C72" s="229"/>
      <c r="D72" s="116">
        <f>D61+D62</f>
        <v>6129226881.5999994</v>
      </c>
      <c r="E72" s="116">
        <f>E61+E62</f>
        <v>4399129346.6100006</v>
      </c>
      <c r="F72" s="116">
        <f>F61+F62</f>
        <v>4033238460.7900004</v>
      </c>
      <c r="G72" s="117">
        <f t="shared" si="30"/>
        <v>-365890885.82000017</v>
      </c>
      <c r="H72" s="118">
        <f t="shared" si="31"/>
        <v>0.9168265224795088</v>
      </c>
      <c r="I72" s="119">
        <f t="shared" si="32"/>
        <v>-2095988420.809999</v>
      </c>
      <c r="J72" s="120">
        <f t="shared" si="33"/>
        <v>0.65803380078779961</v>
      </c>
      <c r="K72" s="24"/>
      <c r="L72" s="3"/>
      <c r="M72" s="133"/>
      <c r="N72" s="133"/>
      <c r="O72" s="133"/>
      <c r="P72" s="134"/>
    </row>
    <row r="73" spans="2:16" s="4" customFormat="1" ht="19.5" customHeight="1" x14ac:dyDescent="0.25">
      <c r="B73" s="248" t="s">
        <v>133</v>
      </c>
      <c r="C73" s="249"/>
      <c r="D73" s="249"/>
      <c r="E73" s="249"/>
      <c r="F73" s="249"/>
      <c r="G73" s="249"/>
      <c r="H73" s="249"/>
      <c r="I73" s="249"/>
      <c r="J73" s="250"/>
      <c r="K73" s="24"/>
      <c r="L73" s="3"/>
      <c r="M73" s="133"/>
      <c r="N73" s="133"/>
      <c r="O73" s="133"/>
      <c r="P73" s="134"/>
    </row>
    <row r="74" spans="2:16" s="4" customFormat="1" ht="55.5" customHeight="1" x14ac:dyDescent="0.25">
      <c r="B74" s="159" t="s">
        <v>134</v>
      </c>
      <c r="C74" s="160" t="s">
        <v>135</v>
      </c>
      <c r="D74" s="161">
        <f>SUM(D75:D80)</f>
        <v>1137405126.26</v>
      </c>
      <c r="E74" s="161">
        <f>SUM(E75:E80)</f>
        <v>743346576.0999999</v>
      </c>
      <c r="F74" s="161">
        <f>SUM(F75:F80)</f>
        <v>697903383.79999995</v>
      </c>
      <c r="G74" s="161">
        <f>E74-F74</f>
        <v>45443192.299999952</v>
      </c>
      <c r="H74" s="162">
        <f>F74/E74</f>
        <v>0.93886674969511574</v>
      </c>
      <c r="I74" s="161">
        <f>D74-F74</f>
        <v>439501742.46000004</v>
      </c>
      <c r="J74" s="162">
        <f>F74/D74</f>
        <v>0.61359261329763504</v>
      </c>
      <c r="K74" s="24"/>
      <c r="L74" s="3"/>
      <c r="M74" s="133"/>
      <c r="N74" s="133"/>
      <c r="O74" s="133"/>
      <c r="P74" s="134"/>
    </row>
    <row r="75" spans="2:16" s="4" customFormat="1" ht="48" customHeight="1" x14ac:dyDescent="0.25">
      <c r="B75" s="29" t="s">
        <v>136</v>
      </c>
      <c r="C75" s="163" t="s">
        <v>137</v>
      </c>
      <c r="D75" s="164">
        <v>9984710</v>
      </c>
      <c r="E75" s="164">
        <v>8601674</v>
      </c>
      <c r="F75" s="164">
        <v>8600750.6999999993</v>
      </c>
      <c r="G75" s="156">
        <f t="shared" ref="G75:G123" si="36">E75-F75</f>
        <v>923.30000000074506</v>
      </c>
      <c r="H75" s="165">
        <f t="shared" ref="H75:H126" si="37">F75/E75</f>
        <v>0.99989266042865599</v>
      </c>
      <c r="I75" s="156">
        <f t="shared" ref="I75:I124" si="38">D75-F75</f>
        <v>1383959.3000000007</v>
      </c>
      <c r="J75" s="165">
        <f t="shared" ref="J75:J126" si="39">F75/D75</f>
        <v>0.86139213857988861</v>
      </c>
      <c r="K75" s="24"/>
      <c r="L75" s="3"/>
      <c r="M75" s="133"/>
      <c r="N75" s="133"/>
      <c r="O75" s="133"/>
      <c r="P75" s="134"/>
    </row>
    <row r="76" spans="2:16" s="4" customFormat="1" ht="48" customHeight="1" x14ac:dyDescent="0.25">
      <c r="B76" s="29" t="s">
        <v>138</v>
      </c>
      <c r="C76" s="163" t="s">
        <v>139</v>
      </c>
      <c r="D76" s="164">
        <v>18015818.579999998</v>
      </c>
      <c r="E76" s="164">
        <v>13100000</v>
      </c>
      <c r="F76" s="164">
        <v>10632237.689999999</v>
      </c>
      <c r="G76" s="156">
        <f t="shared" si="36"/>
        <v>2467762.3100000005</v>
      </c>
      <c r="H76" s="165">
        <f t="shared" si="37"/>
        <v>0.81162119770992358</v>
      </c>
      <c r="I76" s="156">
        <f t="shared" si="38"/>
        <v>7383580.8899999987</v>
      </c>
      <c r="J76" s="165">
        <f t="shared" si="39"/>
        <v>0.59016123207430748</v>
      </c>
      <c r="K76" s="24"/>
      <c r="L76" s="3"/>
      <c r="M76" s="133"/>
      <c r="N76" s="133"/>
      <c r="O76" s="133"/>
      <c r="P76" s="134"/>
    </row>
    <row r="77" spans="2:16" s="4" customFormat="1" ht="78.75" x14ac:dyDescent="0.25">
      <c r="B77" s="166" t="s">
        <v>140</v>
      </c>
      <c r="C77" s="167" t="s">
        <v>141</v>
      </c>
      <c r="D77" s="164">
        <v>85018633.180000007</v>
      </c>
      <c r="E77" s="164">
        <v>62811983.099999994</v>
      </c>
      <c r="F77" s="164">
        <v>62808732.780000001</v>
      </c>
      <c r="G77" s="156">
        <f t="shared" si="36"/>
        <v>3250.3199999928474</v>
      </c>
      <c r="H77" s="165">
        <f t="shared" si="37"/>
        <v>0.9999482531861027</v>
      </c>
      <c r="I77" s="156">
        <f t="shared" si="38"/>
        <v>22209900.400000006</v>
      </c>
      <c r="J77" s="165">
        <f t="shared" si="39"/>
        <v>0.7387643206051363</v>
      </c>
      <c r="K77" s="24"/>
      <c r="L77" s="3"/>
      <c r="M77" s="133"/>
      <c r="N77" s="133"/>
      <c r="O77" s="133"/>
      <c r="P77" s="134"/>
    </row>
    <row r="78" spans="2:16" s="4" customFormat="1" ht="63" x14ac:dyDescent="0.25">
      <c r="B78" s="168" t="s">
        <v>142</v>
      </c>
      <c r="C78" s="163" t="s">
        <v>143</v>
      </c>
      <c r="D78" s="164">
        <v>54170280.649999999</v>
      </c>
      <c r="E78" s="164">
        <v>42428539.950000003</v>
      </c>
      <c r="F78" s="164">
        <v>42398675.619999997</v>
      </c>
      <c r="G78" s="156">
        <f t="shared" si="36"/>
        <v>29864.330000005662</v>
      </c>
      <c r="H78" s="165">
        <f t="shared" si="37"/>
        <v>0.99929612638013943</v>
      </c>
      <c r="I78" s="156">
        <f t="shared" si="38"/>
        <v>11771605.030000001</v>
      </c>
      <c r="J78" s="165">
        <f t="shared" si="39"/>
        <v>0.78269255967017037</v>
      </c>
      <c r="K78" s="24"/>
      <c r="L78" s="3"/>
      <c r="M78" s="141"/>
      <c r="N78" s="133"/>
      <c r="O78" s="133"/>
      <c r="P78" s="134"/>
    </row>
    <row r="79" spans="2:16" s="4" customFormat="1" x14ac:dyDescent="0.25">
      <c r="B79" s="169" t="s">
        <v>144</v>
      </c>
      <c r="C79" s="163" t="s">
        <v>145</v>
      </c>
      <c r="D79" s="164">
        <v>2730600.62</v>
      </c>
      <c r="E79" s="164">
        <v>2730600.62</v>
      </c>
      <c r="F79" s="164">
        <v>0</v>
      </c>
      <c r="G79" s="156">
        <f t="shared" si="36"/>
        <v>2730600.62</v>
      </c>
      <c r="H79" s="165"/>
      <c r="I79" s="156">
        <f t="shared" si="38"/>
        <v>2730600.62</v>
      </c>
      <c r="J79" s="165">
        <f t="shared" si="39"/>
        <v>0</v>
      </c>
      <c r="K79" s="24"/>
      <c r="L79" s="3"/>
      <c r="M79" s="133"/>
      <c r="N79" s="133"/>
      <c r="O79" s="133"/>
      <c r="P79" s="134"/>
    </row>
    <row r="80" spans="2:16" s="4" customFormat="1" x14ac:dyDescent="0.25">
      <c r="B80" s="169" t="s">
        <v>146</v>
      </c>
      <c r="C80" s="163" t="s">
        <v>147</v>
      </c>
      <c r="D80" s="164">
        <v>967485083.23000002</v>
      </c>
      <c r="E80" s="164">
        <v>613673778.42999995</v>
      </c>
      <c r="F80" s="164">
        <v>573462987.00999999</v>
      </c>
      <c r="G80" s="156">
        <f t="shared" si="36"/>
        <v>40210791.419999957</v>
      </c>
      <c r="H80" s="165">
        <f t="shared" si="37"/>
        <v>0.9344752980600316</v>
      </c>
      <c r="I80" s="156">
        <f t="shared" si="38"/>
        <v>394022096.22000003</v>
      </c>
      <c r="J80" s="165">
        <f t="shared" si="39"/>
        <v>0.5927357402715332</v>
      </c>
      <c r="K80" s="24"/>
      <c r="L80" s="3"/>
      <c r="M80" s="133"/>
      <c r="N80" s="133"/>
      <c r="O80" s="133"/>
      <c r="P80" s="134"/>
    </row>
    <row r="81" spans="2:16" s="4" customFormat="1" ht="31.5" x14ac:dyDescent="0.25">
      <c r="B81" s="170" t="s">
        <v>148</v>
      </c>
      <c r="C81" s="160" t="s">
        <v>149</v>
      </c>
      <c r="D81" s="171">
        <f>D82</f>
        <v>42221244</v>
      </c>
      <c r="E81" s="171">
        <f t="shared" ref="E81:F81" si="40">E82</f>
        <v>36211895</v>
      </c>
      <c r="F81" s="171">
        <f t="shared" si="40"/>
        <v>36068416.840000004</v>
      </c>
      <c r="G81" s="161">
        <f t="shared" si="36"/>
        <v>143478.15999999642</v>
      </c>
      <c r="H81" s="162">
        <f t="shared" si="37"/>
        <v>0.99603781685548365</v>
      </c>
      <c r="I81" s="161">
        <f t="shared" si="38"/>
        <v>6152827.1599999964</v>
      </c>
      <c r="J81" s="162">
        <f t="shared" si="39"/>
        <v>0.85427176991753262</v>
      </c>
      <c r="K81" s="24"/>
      <c r="L81" s="3"/>
      <c r="M81" s="133"/>
      <c r="N81" s="133"/>
      <c r="O81" s="133"/>
      <c r="P81" s="134"/>
    </row>
    <row r="82" spans="2:16" ht="56.25" customHeight="1" x14ac:dyDescent="0.25">
      <c r="B82" s="33" t="s">
        <v>150</v>
      </c>
      <c r="C82" s="163" t="s">
        <v>151</v>
      </c>
      <c r="D82" s="164">
        <v>42221244</v>
      </c>
      <c r="E82" s="164">
        <v>36211895</v>
      </c>
      <c r="F82" s="164">
        <v>36068416.840000004</v>
      </c>
      <c r="G82" s="30">
        <f t="shared" si="36"/>
        <v>143478.15999999642</v>
      </c>
      <c r="H82" s="31">
        <f>F82/E82</f>
        <v>0.99603781685548365</v>
      </c>
      <c r="I82" s="156">
        <f t="shared" si="38"/>
        <v>6152827.1599999964</v>
      </c>
      <c r="J82" s="32">
        <f>F82/D82</f>
        <v>0.85427176991753262</v>
      </c>
      <c r="K82" s="24"/>
      <c r="L82" s="1"/>
      <c r="M82" s="130"/>
      <c r="N82" s="130"/>
      <c r="O82" s="130"/>
    </row>
    <row r="83" spans="2:16" ht="33" customHeight="1" x14ac:dyDescent="0.25">
      <c r="B83" s="170" t="s">
        <v>152</v>
      </c>
      <c r="C83" s="160" t="s">
        <v>153</v>
      </c>
      <c r="D83" s="172">
        <f>D84+D85+D87+D88+D90+D89</f>
        <v>351032306.87</v>
      </c>
      <c r="E83" s="172">
        <f t="shared" ref="E83:F83" si="41">E84+E85+E87+E88+E90+E89</f>
        <v>161961052.82000002</v>
      </c>
      <c r="F83" s="172">
        <f t="shared" si="41"/>
        <v>144410249.40000001</v>
      </c>
      <c r="G83" s="161">
        <f t="shared" si="36"/>
        <v>17550803.420000017</v>
      </c>
      <c r="H83" s="162">
        <f t="shared" si="37"/>
        <v>0.89163565490336993</v>
      </c>
      <c r="I83" s="161">
        <f t="shared" si="38"/>
        <v>206622057.47</v>
      </c>
      <c r="J83" s="162">
        <f t="shared" si="39"/>
        <v>0.41138734690160689</v>
      </c>
      <c r="K83" s="24"/>
      <c r="L83" s="1"/>
      <c r="M83" s="130"/>
      <c r="N83" s="130"/>
      <c r="O83" s="130"/>
    </row>
    <row r="84" spans="2:16" s="2" customFormat="1" ht="36" customHeight="1" x14ac:dyDescent="0.25">
      <c r="B84" s="173" t="s">
        <v>154</v>
      </c>
      <c r="C84" s="163" t="s">
        <v>155</v>
      </c>
      <c r="D84" s="164">
        <v>1053370.77</v>
      </c>
      <c r="E84" s="164">
        <v>650731.75</v>
      </c>
      <c r="F84" s="164">
        <v>650642.6</v>
      </c>
      <c r="G84" s="30">
        <f>E84-F84</f>
        <v>89.150000000023283</v>
      </c>
      <c r="H84" s="31">
        <f t="shared" si="37"/>
        <v>0.99986300038379872</v>
      </c>
      <c r="I84" s="156">
        <f t="shared" si="38"/>
        <v>402728.17000000004</v>
      </c>
      <c r="J84" s="32">
        <f t="shared" si="39"/>
        <v>0.61767671795183754</v>
      </c>
      <c r="K84" s="24"/>
      <c r="L84" s="8"/>
      <c r="M84" s="135"/>
      <c r="N84" s="135"/>
      <c r="O84" s="135"/>
      <c r="P84" s="136"/>
    </row>
    <row r="85" spans="2:16" s="2" customFormat="1" ht="36" customHeight="1" x14ac:dyDescent="0.25">
      <c r="B85" s="173" t="s">
        <v>156</v>
      </c>
      <c r="C85" s="163" t="s">
        <v>157</v>
      </c>
      <c r="D85" s="164">
        <v>238512288.53</v>
      </c>
      <c r="E85" s="164">
        <v>108115103.04000001</v>
      </c>
      <c r="F85" s="164">
        <v>108115103.04000001</v>
      </c>
      <c r="G85" s="30">
        <f t="shared" si="36"/>
        <v>0</v>
      </c>
      <c r="H85" s="31">
        <f t="shared" si="37"/>
        <v>1</v>
      </c>
      <c r="I85" s="156">
        <f t="shared" si="38"/>
        <v>130397185.48999999</v>
      </c>
      <c r="J85" s="32">
        <f t="shared" si="39"/>
        <v>0.45328944561446077</v>
      </c>
      <c r="K85" s="24"/>
      <c r="L85" s="8"/>
      <c r="M85" s="135"/>
      <c r="N85" s="135"/>
      <c r="O85" s="135"/>
      <c r="P85" s="136"/>
    </row>
    <row r="86" spans="2:16" ht="15.75" customHeight="1" x14ac:dyDescent="0.25">
      <c r="B86" s="251" t="s">
        <v>158</v>
      </c>
      <c r="C86" s="252"/>
      <c r="D86" s="174">
        <v>1644400</v>
      </c>
      <c r="E86" s="175">
        <v>1644400</v>
      </c>
      <c r="F86" s="174">
        <v>1644400</v>
      </c>
      <c r="G86" s="176">
        <f t="shared" si="36"/>
        <v>0</v>
      </c>
      <c r="H86" s="177">
        <f>F86/E86</f>
        <v>1</v>
      </c>
      <c r="I86" s="176">
        <f t="shared" si="38"/>
        <v>0</v>
      </c>
      <c r="J86" s="177">
        <f t="shared" si="39"/>
        <v>1</v>
      </c>
      <c r="K86" s="24"/>
      <c r="L86" s="1"/>
      <c r="M86" s="130"/>
      <c r="N86" s="130"/>
      <c r="O86" s="130"/>
    </row>
    <row r="87" spans="2:16" x14ac:dyDescent="0.25">
      <c r="B87" s="178" t="s">
        <v>159</v>
      </c>
      <c r="C87" s="179" t="s">
        <v>160</v>
      </c>
      <c r="D87" s="164">
        <v>22390796</v>
      </c>
      <c r="E87" s="180">
        <v>17897125</v>
      </c>
      <c r="F87" s="164">
        <v>6762814.0499999998</v>
      </c>
      <c r="G87" s="30">
        <f>E87-F87</f>
        <v>11134310.949999999</v>
      </c>
      <c r="H87" s="31">
        <f t="shared" si="37"/>
        <v>0.37787153243886934</v>
      </c>
      <c r="I87" s="156">
        <f t="shared" si="38"/>
        <v>15627981.949999999</v>
      </c>
      <c r="J87" s="32">
        <f t="shared" si="39"/>
        <v>0.30203544572510954</v>
      </c>
      <c r="K87" s="24"/>
      <c r="L87" s="1"/>
      <c r="M87" s="130"/>
      <c r="N87" s="130"/>
      <c r="O87" s="130"/>
    </row>
    <row r="88" spans="2:16" x14ac:dyDescent="0.25">
      <c r="B88" s="169" t="s">
        <v>161</v>
      </c>
      <c r="C88" s="163" t="s">
        <v>162</v>
      </c>
      <c r="D88" s="164">
        <v>37658917.950000003</v>
      </c>
      <c r="E88" s="164">
        <v>17570217</v>
      </c>
      <c r="F88" s="164">
        <v>17556743.440000001</v>
      </c>
      <c r="G88" s="30">
        <f t="shared" si="36"/>
        <v>13473.559999998659</v>
      </c>
      <c r="H88" s="31">
        <f t="shared" si="37"/>
        <v>0.99923315915790911</v>
      </c>
      <c r="I88" s="156">
        <f t="shared" si="38"/>
        <v>20102174.510000002</v>
      </c>
      <c r="J88" s="32">
        <f t="shared" si="39"/>
        <v>0.46620413956954915</v>
      </c>
      <c r="K88" s="24"/>
      <c r="L88" s="1"/>
      <c r="M88" s="130"/>
      <c r="N88" s="130"/>
      <c r="O88" s="130"/>
    </row>
    <row r="89" spans="2:16" x14ac:dyDescent="0.25">
      <c r="B89" s="169" t="s">
        <v>163</v>
      </c>
      <c r="C89" s="163" t="s">
        <v>164</v>
      </c>
      <c r="D89" s="164">
        <v>20000000</v>
      </c>
      <c r="E89" s="164">
        <v>0</v>
      </c>
      <c r="F89" s="164">
        <v>0</v>
      </c>
      <c r="G89" s="30">
        <f>E89-F89</f>
        <v>0</v>
      </c>
      <c r="H89" s="31"/>
      <c r="I89" s="156">
        <f>D89-F89</f>
        <v>20000000</v>
      </c>
      <c r="J89" s="32">
        <f t="shared" si="39"/>
        <v>0</v>
      </c>
      <c r="K89" s="24"/>
      <c r="L89" s="1"/>
      <c r="M89" s="130"/>
      <c r="N89" s="130"/>
      <c r="O89" s="130"/>
    </row>
    <row r="90" spans="2:16" x14ac:dyDescent="0.25">
      <c r="B90" s="173" t="s">
        <v>165</v>
      </c>
      <c r="C90" s="163" t="s">
        <v>166</v>
      </c>
      <c r="D90" s="164">
        <v>31416933.620000001</v>
      </c>
      <c r="E90" s="180">
        <v>17727876.030000001</v>
      </c>
      <c r="F90" s="164">
        <v>11324946.27</v>
      </c>
      <c r="G90" s="30">
        <f t="shared" si="36"/>
        <v>6402929.7600000016</v>
      </c>
      <c r="H90" s="31">
        <f t="shared" si="37"/>
        <v>0.63882138225895513</v>
      </c>
      <c r="I90" s="156">
        <f t="shared" si="38"/>
        <v>20091987.350000001</v>
      </c>
      <c r="J90" s="32">
        <f t="shared" si="39"/>
        <v>0.36047268033792279</v>
      </c>
      <c r="K90" s="24"/>
      <c r="L90" s="1"/>
      <c r="M90" s="130"/>
      <c r="N90" s="130"/>
      <c r="O90" s="130"/>
    </row>
    <row r="91" spans="2:16" x14ac:dyDescent="0.25">
      <c r="B91" s="181" t="s">
        <v>167</v>
      </c>
      <c r="C91" s="182" t="s">
        <v>168</v>
      </c>
      <c r="D91" s="171">
        <f>D92+D94</f>
        <v>17305276</v>
      </c>
      <c r="E91" s="171">
        <f t="shared" ref="E91:F91" si="42">E92+E94</f>
        <v>896350.48</v>
      </c>
      <c r="F91" s="171">
        <f t="shared" si="42"/>
        <v>896350.48</v>
      </c>
      <c r="G91" s="183">
        <f>E91-F91</f>
        <v>0</v>
      </c>
      <c r="H91" s="162">
        <f t="shared" si="37"/>
        <v>1</v>
      </c>
      <c r="I91" s="161">
        <f>D91-F91</f>
        <v>16408925.52</v>
      </c>
      <c r="J91" s="162">
        <f>F91/D91</f>
        <v>5.1796370078119526E-2</v>
      </c>
      <c r="K91" s="21"/>
      <c r="L91" s="1"/>
      <c r="M91" s="130"/>
      <c r="N91" s="130"/>
      <c r="O91" s="130"/>
    </row>
    <row r="92" spans="2:16" ht="31.5" x14ac:dyDescent="0.25">
      <c r="B92" s="184" t="s">
        <v>169</v>
      </c>
      <c r="C92" s="179" t="s">
        <v>170</v>
      </c>
      <c r="D92" s="164">
        <v>16755276</v>
      </c>
      <c r="E92" s="180">
        <v>346350.48</v>
      </c>
      <c r="F92" s="164">
        <v>346350.48</v>
      </c>
      <c r="G92" s="30">
        <f>E92-F92</f>
        <v>0</v>
      </c>
      <c r="H92" s="31">
        <f t="shared" si="37"/>
        <v>1</v>
      </c>
      <c r="I92" s="156">
        <f>D92-F92</f>
        <v>16408925.52</v>
      </c>
      <c r="J92" s="32">
        <f t="shared" si="39"/>
        <v>2.0671129499746824E-2</v>
      </c>
      <c r="K92" s="21"/>
      <c r="L92" s="1"/>
      <c r="M92" s="130"/>
      <c r="N92" s="130"/>
      <c r="O92" s="130"/>
    </row>
    <row r="93" spans="2:16" ht="15.75" customHeight="1" x14ac:dyDescent="0.25">
      <c r="B93" s="251" t="s">
        <v>158</v>
      </c>
      <c r="C93" s="252"/>
      <c r="D93" s="174"/>
      <c r="E93" s="175"/>
      <c r="F93" s="174"/>
      <c r="G93" s="176">
        <f>E93-F93</f>
        <v>0</v>
      </c>
      <c r="H93" s="177"/>
      <c r="I93" s="176">
        <f t="shared" ref="I93" si="43">D93-F93</f>
        <v>0</v>
      </c>
      <c r="J93" s="177"/>
      <c r="K93" s="21"/>
      <c r="L93" s="1"/>
      <c r="M93" s="130"/>
      <c r="N93" s="130"/>
      <c r="O93" s="130"/>
    </row>
    <row r="94" spans="2:16" ht="31.5" x14ac:dyDescent="0.25">
      <c r="B94" s="185" t="s">
        <v>171</v>
      </c>
      <c r="C94" s="186" t="s">
        <v>172</v>
      </c>
      <c r="D94" s="164">
        <v>550000</v>
      </c>
      <c r="E94" s="180">
        <v>550000</v>
      </c>
      <c r="F94" s="164">
        <v>550000</v>
      </c>
      <c r="G94" s="30">
        <f>E94-F94</f>
        <v>0</v>
      </c>
      <c r="H94" s="31">
        <f t="shared" si="37"/>
        <v>1</v>
      </c>
      <c r="I94" s="156">
        <f>D94-F94</f>
        <v>0</v>
      </c>
      <c r="J94" s="32">
        <f t="shared" ref="J94" si="44">F94/D94</f>
        <v>1</v>
      </c>
    </row>
    <row r="95" spans="2:16" x14ac:dyDescent="0.25">
      <c r="B95" s="170" t="s">
        <v>173</v>
      </c>
      <c r="C95" s="160" t="s">
        <v>174</v>
      </c>
      <c r="D95" s="172">
        <f>SUM(D96:D101)</f>
        <v>3328424068.29</v>
      </c>
      <c r="E95" s="172">
        <f t="shared" ref="E95:F95" si="45">SUM(E96:E101)</f>
        <v>2343391935.6299996</v>
      </c>
      <c r="F95" s="172">
        <f t="shared" si="45"/>
        <v>2235902441.98</v>
      </c>
      <c r="G95" s="161">
        <f>E95-F95</f>
        <v>107489493.64999962</v>
      </c>
      <c r="H95" s="162">
        <f t="shared" si="37"/>
        <v>0.95413080841677389</v>
      </c>
      <c r="I95" s="161">
        <f t="shared" si="38"/>
        <v>1092521626.3099999</v>
      </c>
      <c r="J95" s="162">
        <f t="shared" si="39"/>
        <v>0.67176008708791424</v>
      </c>
    </row>
    <row r="96" spans="2:16" x14ac:dyDescent="0.25">
      <c r="B96" s="173" t="s">
        <v>175</v>
      </c>
      <c r="C96" s="163" t="s">
        <v>176</v>
      </c>
      <c r="D96" s="164">
        <v>953274874.20000005</v>
      </c>
      <c r="E96" s="187">
        <v>673076561</v>
      </c>
      <c r="F96" s="164">
        <v>636852313.27999997</v>
      </c>
      <c r="G96" s="30">
        <f t="shared" si="36"/>
        <v>36224247.720000029</v>
      </c>
      <c r="H96" s="31">
        <f>F96/E96</f>
        <v>0.94618108872164386</v>
      </c>
      <c r="I96" s="156">
        <f t="shared" si="38"/>
        <v>316422560.92000008</v>
      </c>
      <c r="J96" s="32">
        <f t="shared" si="39"/>
        <v>0.6680678684775514</v>
      </c>
    </row>
    <row r="97" spans="2:10" x14ac:dyDescent="0.25">
      <c r="B97" s="173" t="s">
        <v>177</v>
      </c>
      <c r="C97" s="163" t="s">
        <v>178</v>
      </c>
      <c r="D97" s="164">
        <v>1778286056.24</v>
      </c>
      <c r="E97" s="187">
        <v>1280467901.8099999</v>
      </c>
      <c r="F97" s="164">
        <v>1226772079.45</v>
      </c>
      <c r="G97" s="30">
        <f t="shared" si="36"/>
        <v>53695822.359999895</v>
      </c>
      <c r="H97" s="31">
        <f t="shared" si="37"/>
        <v>0.95806546787772007</v>
      </c>
      <c r="I97" s="156">
        <f t="shared" si="38"/>
        <v>551513976.78999996</v>
      </c>
      <c r="J97" s="32">
        <f t="shared" si="39"/>
        <v>0.68986205855085059</v>
      </c>
    </row>
    <row r="98" spans="2:10" x14ac:dyDescent="0.25">
      <c r="B98" s="173" t="s">
        <v>179</v>
      </c>
      <c r="C98" s="163" t="s">
        <v>180</v>
      </c>
      <c r="D98" s="164">
        <v>377239987.38999999</v>
      </c>
      <c r="E98" s="187">
        <v>206729097.78999999</v>
      </c>
      <c r="F98" s="164">
        <v>193404076.84999999</v>
      </c>
      <c r="G98" s="30">
        <f>E98-F98</f>
        <v>13325020.939999998</v>
      </c>
      <c r="H98" s="31">
        <f>F98/E98</f>
        <v>0.93554356361804547</v>
      </c>
      <c r="I98" s="156">
        <f>D98-F98</f>
        <v>183835910.53999999</v>
      </c>
      <c r="J98" s="32">
        <f>F98/D98</f>
        <v>0.51268180287063281</v>
      </c>
    </row>
    <row r="99" spans="2:10" ht="31.5" x14ac:dyDescent="0.25">
      <c r="B99" s="173" t="s">
        <v>181</v>
      </c>
      <c r="C99" s="163" t="s">
        <v>182</v>
      </c>
      <c r="D99" s="164">
        <v>422044.13</v>
      </c>
      <c r="E99" s="187">
        <v>278268</v>
      </c>
      <c r="F99" s="164">
        <v>256400</v>
      </c>
      <c r="G99" s="30">
        <f>E99-F99</f>
        <v>21868</v>
      </c>
      <c r="H99" s="31">
        <f>F99/E99</f>
        <v>0.92141388876910024</v>
      </c>
      <c r="I99" s="156">
        <f>D99-F99</f>
        <v>165644.13</v>
      </c>
      <c r="J99" s="32">
        <f>F99/D99</f>
        <v>0.60751940798228843</v>
      </c>
    </row>
    <row r="100" spans="2:10" x14ac:dyDescent="0.25">
      <c r="B100" s="173" t="s">
        <v>183</v>
      </c>
      <c r="C100" s="163" t="s">
        <v>184</v>
      </c>
      <c r="D100" s="164">
        <v>37926064.079999998</v>
      </c>
      <c r="E100" s="187">
        <v>26838258.18</v>
      </c>
      <c r="F100" s="164">
        <v>25226123.18</v>
      </c>
      <c r="G100" s="30">
        <f t="shared" si="36"/>
        <v>1612135</v>
      </c>
      <c r="H100" s="31">
        <f t="shared" si="37"/>
        <v>0.93993145944167977</v>
      </c>
      <c r="I100" s="156">
        <f t="shared" si="38"/>
        <v>12699940.899999999</v>
      </c>
      <c r="J100" s="32">
        <f t="shared" si="39"/>
        <v>0.66513949685864693</v>
      </c>
    </row>
    <row r="101" spans="2:10" x14ac:dyDescent="0.25">
      <c r="B101" s="173" t="s">
        <v>185</v>
      </c>
      <c r="C101" s="163" t="s">
        <v>186</v>
      </c>
      <c r="D101" s="164">
        <v>181275042.25</v>
      </c>
      <c r="E101" s="164">
        <v>156001848.85000002</v>
      </c>
      <c r="F101" s="164">
        <v>153391449.22</v>
      </c>
      <c r="G101" s="30">
        <f>E101-F101</f>
        <v>2610399.630000025</v>
      </c>
      <c r="H101" s="31">
        <f t="shared" si="37"/>
        <v>0.98326686735289914</v>
      </c>
      <c r="I101" s="156">
        <f t="shared" si="38"/>
        <v>27883593.030000001</v>
      </c>
      <c r="J101" s="32">
        <f t="shared" si="39"/>
        <v>0.84618073903662272</v>
      </c>
    </row>
    <row r="102" spans="2:10" x14ac:dyDescent="0.25">
      <c r="B102" s="170" t="s">
        <v>187</v>
      </c>
      <c r="C102" s="160" t="s">
        <v>188</v>
      </c>
      <c r="D102" s="172">
        <f>D103+D104</f>
        <v>299011762.75999999</v>
      </c>
      <c r="E102" s="172">
        <f>E103+E104</f>
        <v>141121512.32999998</v>
      </c>
      <c r="F102" s="172">
        <f>F103+F104</f>
        <v>140186072.03999999</v>
      </c>
      <c r="G102" s="161">
        <f t="shared" si="36"/>
        <v>935440.28999999166</v>
      </c>
      <c r="H102" s="162">
        <f t="shared" si="37"/>
        <v>0.99337138417413962</v>
      </c>
      <c r="I102" s="161">
        <f t="shared" si="38"/>
        <v>158825690.72</v>
      </c>
      <c r="J102" s="162">
        <f t="shared" si="39"/>
        <v>0.46883129528425777</v>
      </c>
    </row>
    <row r="103" spans="2:10" x14ac:dyDescent="0.25">
      <c r="B103" s="173" t="s">
        <v>189</v>
      </c>
      <c r="C103" s="163" t="s">
        <v>190</v>
      </c>
      <c r="D103" s="164">
        <v>267627882</v>
      </c>
      <c r="E103" s="187">
        <v>118192484.27</v>
      </c>
      <c r="F103" s="164">
        <v>117919362.09999999</v>
      </c>
      <c r="G103" s="30">
        <f t="shared" si="36"/>
        <v>273122.17000000179</v>
      </c>
      <c r="H103" s="31">
        <f t="shared" si="37"/>
        <v>0.9976891748093214</v>
      </c>
      <c r="I103" s="156">
        <f t="shared" si="38"/>
        <v>149708519.90000001</v>
      </c>
      <c r="J103" s="32">
        <f t="shared" si="39"/>
        <v>0.44060940593626186</v>
      </c>
    </row>
    <row r="104" spans="2:10" x14ac:dyDescent="0.25">
      <c r="B104" s="33" t="s">
        <v>191</v>
      </c>
      <c r="C104" s="163" t="s">
        <v>192</v>
      </c>
      <c r="D104" s="164">
        <v>31383880.760000002</v>
      </c>
      <c r="E104" s="187">
        <v>22929028.059999999</v>
      </c>
      <c r="F104" s="164">
        <v>22266709.940000001</v>
      </c>
      <c r="G104" s="30">
        <f t="shared" si="36"/>
        <v>662318.11999999732</v>
      </c>
      <c r="H104" s="31">
        <f t="shared" si="37"/>
        <v>0.97111442673161452</v>
      </c>
      <c r="I104" s="156">
        <f t="shared" si="38"/>
        <v>9117170.8200000003</v>
      </c>
      <c r="J104" s="32">
        <f t="shared" si="39"/>
        <v>0.70949511025353518</v>
      </c>
    </row>
    <row r="105" spans="2:10" x14ac:dyDescent="0.25">
      <c r="B105" s="170" t="s">
        <v>193</v>
      </c>
      <c r="C105" s="160" t="s">
        <v>194</v>
      </c>
      <c r="D105" s="172">
        <f>D106</f>
        <v>33131733.149999999</v>
      </c>
      <c r="E105" s="172">
        <f t="shared" ref="E105:F105" si="46">E106</f>
        <v>22451733.149999999</v>
      </c>
      <c r="F105" s="172">
        <f t="shared" si="46"/>
        <v>22451733.149999999</v>
      </c>
      <c r="G105" s="161">
        <f t="shared" si="36"/>
        <v>0</v>
      </c>
      <c r="H105" s="162">
        <f t="shared" si="37"/>
        <v>1</v>
      </c>
      <c r="I105" s="161">
        <f t="shared" si="38"/>
        <v>10680000</v>
      </c>
      <c r="J105" s="162">
        <f t="shared" si="39"/>
        <v>0.6776504280157164</v>
      </c>
    </row>
    <row r="106" spans="2:10" x14ac:dyDescent="0.25">
      <c r="B106" s="188" t="s">
        <v>195</v>
      </c>
      <c r="C106" s="163" t="s">
        <v>196</v>
      </c>
      <c r="D106" s="164">
        <v>33131733.149999999</v>
      </c>
      <c r="E106" s="164">
        <v>22451733.149999999</v>
      </c>
      <c r="F106" s="164">
        <v>22451733.149999999</v>
      </c>
      <c r="G106" s="30">
        <f t="shared" si="36"/>
        <v>0</v>
      </c>
      <c r="H106" s="31">
        <f>F106/E106</f>
        <v>1</v>
      </c>
      <c r="I106" s="156">
        <f t="shared" si="38"/>
        <v>10680000</v>
      </c>
      <c r="J106" s="32">
        <f t="shared" si="39"/>
        <v>0.6776504280157164</v>
      </c>
    </row>
    <row r="107" spans="2:10" x14ac:dyDescent="0.25">
      <c r="B107" s="170" t="s">
        <v>197</v>
      </c>
      <c r="C107" s="160" t="s">
        <v>198</v>
      </c>
      <c r="D107" s="172">
        <f>SUM(D108:D111)</f>
        <v>332161172.50999999</v>
      </c>
      <c r="E107" s="172">
        <f>SUM(E108:E111)</f>
        <v>242726721.93000001</v>
      </c>
      <c r="F107" s="172">
        <f>SUM(F108:F111)</f>
        <v>231525476.49000001</v>
      </c>
      <c r="G107" s="161">
        <f t="shared" si="36"/>
        <v>11201245.439999998</v>
      </c>
      <c r="H107" s="162">
        <f t="shared" si="37"/>
        <v>0.95385244215826259</v>
      </c>
      <c r="I107" s="161">
        <f t="shared" si="38"/>
        <v>100635696.01999998</v>
      </c>
      <c r="J107" s="162">
        <f t="shared" si="39"/>
        <v>0.69702751450586764</v>
      </c>
    </row>
    <row r="108" spans="2:10" x14ac:dyDescent="0.25">
      <c r="B108" s="173" t="s">
        <v>199</v>
      </c>
      <c r="C108" s="163" t="s">
        <v>200</v>
      </c>
      <c r="D108" s="164">
        <v>14769657.560000001</v>
      </c>
      <c r="E108" s="187">
        <v>11704017</v>
      </c>
      <c r="F108" s="164">
        <v>11704014.48</v>
      </c>
      <c r="G108" s="30">
        <f t="shared" si="36"/>
        <v>2.5199999995529652</v>
      </c>
      <c r="H108" s="31">
        <f t="shared" si="37"/>
        <v>0.99999978468930795</v>
      </c>
      <c r="I108" s="156">
        <f t="shared" si="38"/>
        <v>3065643.08</v>
      </c>
      <c r="J108" s="32">
        <f t="shared" si="39"/>
        <v>0.79243641448380342</v>
      </c>
    </row>
    <row r="109" spans="2:10" x14ac:dyDescent="0.25">
      <c r="B109" s="173" t="s">
        <v>201</v>
      </c>
      <c r="C109" s="163" t="s">
        <v>202</v>
      </c>
      <c r="D109" s="164">
        <v>56083480.619999997</v>
      </c>
      <c r="E109" s="187">
        <v>31497510</v>
      </c>
      <c r="F109" s="164">
        <v>25859179.219999999</v>
      </c>
      <c r="G109" s="30">
        <f t="shared" si="36"/>
        <v>5638330.7800000012</v>
      </c>
      <c r="H109" s="31">
        <f t="shared" si="37"/>
        <v>0.82099122184579032</v>
      </c>
      <c r="I109" s="156">
        <f t="shared" si="38"/>
        <v>30224301.399999999</v>
      </c>
      <c r="J109" s="32">
        <f t="shared" si="39"/>
        <v>0.46108370832423562</v>
      </c>
    </row>
    <row r="110" spans="2:10" x14ac:dyDescent="0.25">
      <c r="B110" s="173" t="s">
        <v>203</v>
      </c>
      <c r="C110" s="163" t="s">
        <v>204</v>
      </c>
      <c r="D110" s="164">
        <v>147532424.16999999</v>
      </c>
      <c r="E110" s="187">
        <v>94931524.099999994</v>
      </c>
      <c r="F110" s="164">
        <v>91517198.019999996</v>
      </c>
      <c r="G110" s="30">
        <f t="shared" si="36"/>
        <v>3414326.0799999982</v>
      </c>
      <c r="H110" s="31">
        <f t="shared" si="37"/>
        <v>0.96403380107535852</v>
      </c>
      <c r="I110" s="156">
        <f t="shared" si="38"/>
        <v>56015226.149999991</v>
      </c>
      <c r="J110" s="32">
        <f t="shared" si="39"/>
        <v>0.62031921819806701</v>
      </c>
    </row>
    <row r="111" spans="2:10" x14ac:dyDescent="0.25">
      <c r="B111" s="173" t="s">
        <v>205</v>
      </c>
      <c r="C111" s="163" t="s">
        <v>206</v>
      </c>
      <c r="D111" s="164">
        <v>113775610.16</v>
      </c>
      <c r="E111" s="187">
        <v>104593670.83</v>
      </c>
      <c r="F111" s="164">
        <v>102445084.77</v>
      </c>
      <c r="G111" s="30">
        <f t="shared" si="36"/>
        <v>2148586.0600000024</v>
      </c>
      <c r="H111" s="31">
        <f t="shared" si="37"/>
        <v>0.97945778130789407</v>
      </c>
      <c r="I111" s="156">
        <f t="shared" si="38"/>
        <v>11330525.390000001</v>
      </c>
      <c r="J111" s="32">
        <f t="shared" si="39"/>
        <v>0.90041340693259175</v>
      </c>
    </row>
    <row r="112" spans="2:10" x14ac:dyDescent="0.25">
      <c r="B112" s="170" t="s">
        <v>207</v>
      </c>
      <c r="C112" s="160" t="s">
        <v>208</v>
      </c>
      <c r="D112" s="171">
        <f>D113+D114</f>
        <v>236083731.75</v>
      </c>
      <c r="E112" s="171">
        <f>E113+E114</f>
        <v>159212750.49000001</v>
      </c>
      <c r="F112" s="171">
        <f>F113+F114</f>
        <v>147053347.34</v>
      </c>
      <c r="G112" s="161">
        <f t="shared" si="36"/>
        <v>12159403.150000006</v>
      </c>
      <c r="H112" s="162">
        <f t="shared" si="37"/>
        <v>0.92362795622475147</v>
      </c>
      <c r="I112" s="161">
        <f t="shared" si="38"/>
        <v>89030384.409999996</v>
      </c>
      <c r="J112" s="162">
        <f t="shared" si="39"/>
        <v>0.62288640665728545</v>
      </c>
    </row>
    <row r="113" spans="2:10" x14ac:dyDescent="0.25">
      <c r="B113" s="173" t="s">
        <v>209</v>
      </c>
      <c r="C113" s="163" t="s">
        <v>210</v>
      </c>
      <c r="D113" s="164">
        <v>187150063.81</v>
      </c>
      <c r="E113" s="187">
        <v>126308998.49000001</v>
      </c>
      <c r="F113" s="164">
        <v>117089124.69</v>
      </c>
      <c r="G113" s="30">
        <f t="shared" si="36"/>
        <v>9219873.8000000119</v>
      </c>
      <c r="H113" s="31">
        <f t="shared" si="37"/>
        <v>0.92700540808476162</v>
      </c>
      <c r="I113" s="156">
        <f t="shared" si="38"/>
        <v>70060939.120000005</v>
      </c>
      <c r="J113" s="32">
        <f t="shared" si="39"/>
        <v>0.62564298566775889</v>
      </c>
    </row>
    <row r="114" spans="2:10" x14ac:dyDescent="0.25">
      <c r="B114" s="188" t="s">
        <v>211</v>
      </c>
      <c r="C114" s="163" t="s">
        <v>212</v>
      </c>
      <c r="D114" s="164">
        <v>48933667.939999998</v>
      </c>
      <c r="E114" s="187">
        <v>32903752</v>
      </c>
      <c r="F114" s="164">
        <v>29964222.649999999</v>
      </c>
      <c r="G114" s="30">
        <f t="shared" si="36"/>
        <v>2939529.3500000015</v>
      </c>
      <c r="H114" s="31">
        <f t="shared" si="37"/>
        <v>0.91066279158680741</v>
      </c>
      <c r="I114" s="156">
        <f t="shared" si="38"/>
        <v>18969445.289999999</v>
      </c>
      <c r="J114" s="32">
        <f t="shared" si="39"/>
        <v>0.61234368710599463</v>
      </c>
    </row>
    <row r="115" spans="2:10" ht="31.5" x14ac:dyDescent="0.25">
      <c r="B115" s="170" t="s">
        <v>213</v>
      </c>
      <c r="C115" s="160" t="s">
        <v>214</v>
      </c>
      <c r="D115" s="171">
        <f>D116</f>
        <v>13902719.18</v>
      </c>
      <c r="E115" s="171">
        <f>E116</f>
        <v>555000</v>
      </c>
      <c r="F115" s="171">
        <f>F116</f>
        <v>554794.52</v>
      </c>
      <c r="G115" s="183">
        <f t="shared" si="36"/>
        <v>205.47999999998137</v>
      </c>
      <c r="H115" s="189">
        <f t="shared" si="37"/>
        <v>0.99962976576576579</v>
      </c>
      <c r="I115" s="183">
        <f t="shared" si="38"/>
        <v>13347924.66</v>
      </c>
      <c r="J115" s="189">
        <f t="shared" si="39"/>
        <v>3.9905468334432689E-2</v>
      </c>
    </row>
    <row r="116" spans="2:10" ht="31.5" x14ac:dyDescent="0.25">
      <c r="B116" s="188" t="s">
        <v>215</v>
      </c>
      <c r="C116" s="163" t="s">
        <v>216</v>
      </c>
      <c r="D116" s="190">
        <v>13902719.18</v>
      </c>
      <c r="E116" s="191">
        <v>555000</v>
      </c>
      <c r="F116" s="191">
        <v>554794.52</v>
      </c>
      <c r="G116" s="30">
        <f t="shared" si="36"/>
        <v>205.47999999998137</v>
      </c>
      <c r="H116" s="31">
        <f t="shared" si="37"/>
        <v>0.99962976576576579</v>
      </c>
      <c r="I116" s="156">
        <f t="shared" si="38"/>
        <v>13347924.66</v>
      </c>
      <c r="J116" s="32">
        <f t="shared" si="39"/>
        <v>3.9905468334432689E-2</v>
      </c>
    </row>
    <row r="117" spans="2:10" ht="47.25" x14ac:dyDescent="0.25">
      <c r="B117" s="192" t="s">
        <v>217</v>
      </c>
      <c r="C117" s="160" t="s">
        <v>218</v>
      </c>
      <c r="D117" s="172">
        <f>D118+D120+D122</f>
        <v>786740008.25</v>
      </c>
      <c r="E117" s="172">
        <f>E118+E120+E122</f>
        <v>493228664.54999995</v>
      </c>
      <c r="F117" s="172">
        <f>F118+F120+F122</f>
        <v>400215769.73000002</v>
      </c>
      <c r="G117" s="172">
        <f t="shared" si="36"/>
        <v>93012894.819999933</v>
      </c>
      <c r="H117" s="193">
        <f t="shared" si="37"/>
        <v>0.81142033805991221</v>
      </c>
      <c r="I117" s="172">
        <f t="shared" si="38"/>
        <v>386524238.51999998</v>
      </c>
      <c r="J117" s="193">
        <f t="shared" si="39"/>
        <v>0.50870143317133132</v>
      </c>
    </row>
    <row r="118" spans="2:10" ht="47.25" x14ac:dyDescent="0.25">
      <c r="B118" s="188" t="s">
        <v>219</v>
      </c>
      <c r="C118" s="163" t="s">
        <v>220</v>
      </c>
      <c r="D118" s="164">
        <v>185763200</v>
      </c>
      <c r="E118" s="164">
        <v>151988040</v>
      </c>
      <c r="F118" s="164">
        <v>136660600.13999999</v>
      </c>
      <c r="G118" s="194">
        <f t="shared" si="36"/>
        <v>15327439.860000014</v>
      </c>
      <c r="H118" s="195">
        <f t="shared" si="37"/>
        <v>0.89915364485258176</v>
      </c>
      <c r="I118" s="196">
        <f t="shared" si="38"/>
        <v>49102599.860000014</v>
      </c>
      <c r="J118" s="197">
        <f t="shared" si="39"/>
        <v>0.73567100555976639</v>
      </c>
    </row>
    <row r="119" spans="2:10" x14ac:dyDescent="0.25">
      <c r="B119" s="251" t="s">
        <v>158</v>
      </c>
      <c r="C119" s="252"/>
      <c r="D119" s="198">
        <f>D118</f>
        <v>185763200</v>
      </c>
      <c r="E119" s="198">
        <f>E118</f>
        <v>151988040</v>
      </c>
      <c r="F119" s="198">
        <f>F118</f>
        <v>136660600.13999999</v>
      </c>
      <c r="G119" s="176">
        <f t="shared" si="36"/>
        <v>15327439.860000014</v>
      </c>
      <c r="H119" s="177">
        <f t="shared" si="37"/>
        <v>0.89915364485258176</v>
      </c>
      <c r="I119" s="176">
        <f t="shared" si="38"/>
        <v>49102599.860000014</v>
      </c>
      <c r="J119" s="177">
        <f>F119/D119</f>
        <v>0.73567100555976639</v>
      </c>
    </row>
    <row r="120" spans="2:10" x14ac:dyDescent="0.25">
      <c r="B120" s="169" t="s">
        <v>221</v>
      </c>
      <c r="C120" s="163" t="s">
        <v>222</v>
      </c>
      <c r="D120" s="164">
        <v>45749378.329999998</v>
      </c>
      <c r="E120" s="164">
        <v>29412950</v>
      </c>
      <c r="F120" s="164">
        <v>16502555.039999999</v>
      </c>
      <c r="G120" s="199">
        <f t="shared" si="36"/>
        <v>12910394.960000001</v>
      </c>
      <c r="H120" s="195">
        <f t="shared" si="37"/>
        <v>0.561064260470303</v>
      </c>
      <c r="I120" s="200">
        <f t="shared" si="38"/>
        <v>29246823.289999999</v>
      </c>
      <c r="J120" s="197">
        <f t="shared" si="39"/>
        <v>0.36071648713920351</v>
      </c>
    </row>
    <row r="121" spans="2:10" x14ac:dyDescent="0.25">
      <c r="B121" s="251" t="s">
        <v>158</v>
      </c>
      <c r="C121" s="252"/>
      <c r="D121" s="175">
        <f>D120</f>
        <v>45749378.329999998</v>
      </c>
      <c r="E121" s="175">
        <f>E120</f>
        <v>29412950</v>
      </c>
      <c r="F121" s="175">
        <f>F120</f>
        <v>16502555.039999999</v>
      </c>
      <c r="G121" s="176">
        <f t="shared" si="36"/>
        <v>12910394.960000001</v>
      </c>
      <c r="H121" s="201">
        <f t="shared" si="37"/>
        <v>0.561064260470303</v>
      </c>
      <c r="I121" s="176">
        <f t="shared" si="38"/>
        <v>29246823.289999999</v>
      </c>
      <c r="J121" s="201">
        <f t="shared" si="39"/>
        <v>0.36071648713920351</v>
      </c>
    </row>
    <row r="122" spans="2:10" x14ac:dyDescent="0.25">
      <c r="B122" s="188" t="s">
        <v>223</v>
      </c>
      <c r="C122" s="163" t="s">
        <v>224</v>
      </c>
      <c r="D122" s="164">
        <f>SUM(D123:D124)</f>
        <v>555227429.92000008</v>
      </c>
      <c r="E122" s="164">
        <f>SUM(E123:E124)</f>
        <v>311827674.54999995</v>
      </c>
      <c r="F122" s="164">
        <f>SUM(F123:F124)</f>
        <v>247052614.55000001</v>
      </c>
      <c r="G122" s="30">
        <f t="shared" si="36"/>
        <v>64775059.99999994</v>
      </c>
      <c r="H122" s="31">
        <f t="shared" si="37"/>
        <v>0.79227289529873468</v>
      </c>
      <c r="I122" s="156">
        <f>D122-F122</f>
        <v>308174815.37000006</v>
      </c>
      <c r="J122" s="32">
        <f t="shared" si="39"/>
        <v>0.44495750972821457</v>
      </c>
    </row>
    <row r="123" spans="2:10" x14ac:dyDescent="0.25">
      <c r="B123" s="251" t="s">
        <v>225</v>
      </c>
      <c r="C123" s="252"/>
      <c r="D123" s="198">
        <v>258949000</v>
      </c>
      <c r="E123" s="202">
        <v>194098230</v>
      </c>
      <c r="F123" s="203">
        <v>129323170</v>
      </c>
      <c r="G123" s="176">
        <f t="shared" si="36"/>
        <v>64775060</v>
      </c>
      <c r="H123" s="177">
        <f>F123/E123</f>
        <v>0.66627691555971424</v>
      </c>
      <c r="I123" s="176">
        <f>D123-F123</f>
        <v>129625830</v>
      </c>
      <c r="J123" s="177">
        <f>F123/D123</f>
        <v>0.49941559921065537</v>
      </c>
    </row>
    <row r="124" spans="2:10" x14ac:dyDescent="0.25">
      <c r="B124" s="251" t="s">
        <v>226</v>
      </c>
      <c r="C124" s="252"/>
      <c r="D124" s="203">
        <v>296278429.92000002</v>
      </c>
      <c r="E124" s="175">
        <v>117729444.54999998</v>
      </c>
      <c r="F124" s="202">
        <v>117729444.55</v>
      </c>
      <c r="G124" s="176">
        <f>E124-F124</f>
        <v>0</v>
      </c>
      <c r="H124" s="177">
        <f t="shared" si="37"/>
        <v>1.0000000000000002</v>
      </c>
      <c r="I124" s="176">
        <f t="shared" si="38"/>
        <v>178548985.37</v>
      </c>
      <c r="J124" s="177">
        <f t="shared" si="39"/>
        <v>0.39736083582523662</v>
      </c>
    </row>
    <row r="125" spans="2:10" x14ac:dyDescent="0.25">
      <c r="B125" s="253" t="s">
        <v>227</v>
      </c>
      <c r="C125" s="254"/>
      <c r="D125" s="204">
        <f>D74+D81+D83+D91+D95+D102+D105+D107+D112+D115+D117</f>
        <v>6577419149.0200005</v>
      </c>
      <c r="E125" s="204">
        <f>E74+E81+E83+E91+E95+E102+E105+E107+E112+E115+E117</f>
        <v>4345104192.4799995</v>
      </c>
      <c r="F125" s="204">
        <f>F74+F81+F83+F91+F95+F102+F105+F107+F112+F115+F117</f>
        <v>4057168035.7700005</v>
      </c>
      <c r="G125" s="35">
        <f>E125-F125</f>
        <v>287936156.70999908</v>
      </c>
      <c r="H125" s="36">
        <f t="shared" si="37"/>
        <v>0.93373319857131953</v>
      </c>
      <c r="I125" s="35">
        <f>D125-F125</f>
        <v>2520251113.25</v>
      </c>
      <c r="J125" s="36">
        <f>F125/D125</f>
        <v>0.61683282513240723</v>
      </c>
    </row>
    <row r="126" spans="2:10" x14ac:dyDescent="0.25">
      <c r="B126" s="251" t="s">
        <v>228</v>
      </c>
      <c r="C126" s="252"/>
      <c r="D126" s="205">
        <f>D119+D121+D124+D86+D93</f>
        <v>529435408.25</v>
      </c>
      <c r="E126" s="205">
        <f>E119+E121+E124+E86+E93</f>
        <v>300774834.54999995</v>
      </c>
      <c r="F126" s="205">
        <f>F119+F121+F124+F86+F93</f>
        <v>272536999.72999996</v>
      </c>
      <c r="G126" s="205">
        <f>G86+G119+G123+G124+G121</f>
        <v>93012894.820000023</v>
      </c>
      <c r="H126" s="206">
        <f t="shared" si="37"/>
        <v>0.90611636488056713</v>
      </c>
      <c r="I126" s="205">
        <f>I86+I119+I123+I124+I121</f>
        <v>386524238.52000004</v>
      </c>
      <c r="J126" s="206">
        <f t="shared" si="39"/>
        <v>0.51476912099786809</v>
      </c>
    </row>
    <row r="127" spans="2:10" x14ac:dyDescent="0.25">
      <c r="B127" s="207" t="s">
        <v>229</v>
      </c>
      <c r="C127" s="208"/>
      <c r="D127" s="209">
        <f>D72-D125</f>
        <v>-448192267.42000103</v>
      </c>
      <c r="E127" s="209">
        <f>E72-E125</f>
        <v>54025154.130001068</v>
      </c>
      <c r="F127" s="209">
        <f t="shared" ref="F127" si="47">F72-F125</f>
        <v>-23929574.980000019</v>
      </c>
      <c r="G127" s="26"/>
      <c r="H127" s="27"/>
      <c r="I127" s="151"/>
      <c r="J127" s="28"/>
    </row>
    <row r="128" spans="2:10" x14ac:dyDescent="0.25">
      <c r="B128" s="62"/>
      <c r="C128" s="45"/>
      <c r="D128" s="63"/>
      <c r="E128" s="63"/>
      <c r="F128" s="63"/>
      <c r="G128" s="38"/>
      <c r="H128" s="64"/>
      <c r="I128" s="65"/>
      <c r="J128" s="41"/>
    </row>
    <row r="129" spans="2:10" x14ac:dyDescent="0.25">
      <c r="B129" s="37"/>
      <c r="C129" s="45"/>
      <c r="D129" s="38"/>
      <c r="E129" s="38"/>
      <c r="F129" s="210"/>
      <c r="G129" s="210"/>
      <c r="H129" s="210"/>
      <c r="I129" s="39"/>
      <c r="J129" s="40"/>
    </row>
    <row r="130" spans="2:10" x14ac:dyDescent="0.25">
      <c r="B130" s="255"/>
      <c r="C130" s="255"/>
      <c r="D130" s="255"/>
      <c r="E130" s="255"/>
      <c r="F130" s="255"/>
      <c r="G130" s="255"/>
      <c r="H130" s="255"/>
      <c r="I130" s="255"/>
      <c r="J130" s="255"/>
    </row>
    <row r="131" spans="2:10" x14ac:dyDescent="0.25">
      <c r="B131" s="244" t="s">
        <v>230</v>
      </c>
      <c r="C131" s="244"/>
      <c r="D131" s="244"/>
      <c r="E131" s="244"/>
      <c r="F131" s="244"/>
      <c r="G131" s="244"/>
      <c r="H131" s="244"/>
      <c r="I131" s="244"/>
      <c r="J131" s="244"/>
    </row>
    <row r="132" spans="2:10" x14ac:dyDescent="0.25">
      <c r="B132" s="247" t="s">
        <v>128</v>
      </c>
      <c r="C132" s="247"/>
      <c r="D132" s="247"/>
      <c r="E132" s="247"/>
      <c r="F132" s="247"/>
      <c r="G132" s="247"/>
      <c r="H132" s="247"/>
      <c r="I132" s="247"/>
      <c r="J132" s="247"/>
    </row>
    <row r="133" spans="2:10" x14ac:dyDescent="0.25">
      <c r="B133" s="157"/>
      <c r="C133" s="45"/>
      <c r="D133" s="38"/>
      <c r="E133" s="38"/>
      <c r="F133" s="38"/>
      <c r="G133" s="38"/>
      <c r="H133" s="38"/>
      <c r="I133" s="39"/>
      <c r="J133" s="40"/>
    </row>
    <row r="134" spans="2:10" x14ac:dyDescent="0.2">
      <c r="B134" s="257" t="s">
        <v>6</v>
      </c>
      <c r="C134" s="257" t="s">
        <v>5</v>
      </c>
      <c r="D134" s="234" t="s">
        <v>105</v>
      </c>
      <c r="E134" s="258" t="s">
        <v>130</v>
      </c>
      <c r="F134" s="260"/>
      <c r="G134" s="211"/>
      <c r="H134" s="211"/>
      <c r="I134" s="261"/>
      <c r="J134" s="262"/>
    </row>
    <row r="135" spans="2:10" x14ac:dyDescent="0.2">
      <c r="B135" s="257"/>
      <c r="C135" s="257"/>
      <c r="D135" s="235"/>
      <c r="E135" s="259"/>
      <c r="F135" s="260"/>
      <c r="G135" s="211"/>
      <c r="H135" s="211"/>
      <c r="I135" s="261"/>
      <c r="J135" s="262"/>
    </row>
    <row r="136" spans="2:10" x14ac:dyDescent="0.2">
      <c r="B136" s="212" t="s">
        <v>231</v>
      </c>
      <c r="C136" s="208"/>
      <c r="D136" s="213">
        <f>D137+D145</f>
        <v>448192267.42000091</v>
      </c>
      <c r="E136" s="213">
        <f>E137+E145</f>
        <v>23929574.979999907</v>
      </c>
      <c r="F136" s="214"/>
      <c r="G136" s="214"/>
      <c r="H136" s="214"/>
      <c r="I136" s="215"/>
      <c r="J136" s="216"/>
    </row>
    <row r="137" spans="2:10" x14ac:dyDescent="0.25">
      <c r="B137" s="256" t="s">
        <v>232</v>
      </c>
      <c r="C137" s="256"/>
      <c r="D137" s="217">
        <f>D138+D139+D142</f>
        <v>262495754.91999996</v>
      </c>
      <c r="E137" s="217">
        <f>E138+E139+E142</f>
        <v>32890852.380000003</v>
      </c>
      <c r="F137" s="214"/>
      <c r="G137" s="214"/>
      <c r="H137" s="214"/>
      <c r="I137" s="39"/>
      <c r="J137" s="41"/>
    </row>
    <row r="138" spans="2:10" ht="63" x14ac:dyDescent="0.25">
      <c r="B138" s="68" t="s">
        <v>233</v>
      </c>
      <c r="C138" s="218" t="s">
        <v>234</v>
      </c>
      <c r="D138" s="219">
        <v>119000000</v>
      </c>
      <c r="E138" s="219">
        <v>0</v>
      </c>
      <c r="F138" s="214"/>
      <c r="G138" s="214"/>
      <c r="H138" s="214"/>
      <c r="I138" s="39"/>
      <c r="J138" s="41"/>
    </row>
    <row r="139" spans="2:10" ht="31.5" x14ac:dyDescent="0.25">
      <c r="B139" s="68" t="s">
        <v>247</v>
      </c>
      <c r="C139" s="218" t="s">
        <v>248</v>
      </c>
      <c r="D139" s="219">
        <f>D140+D141</f>
        <v>191895754.91999999</v>
      </c>
      <c r="E139" s="219">
        <f>E140+E141</f>
        <v>97222222</v>
      </c>
      <c r="F139" s="214"/>
      <c r="G139" s="214"/>
      <c r="H139" s="214"/>
      <c r="I139" s="39"/>
      <c r="J139" s="41"/>
    </row>
    <row r="140" spans="2:10" ht="47.25" x14ac:dyDescent="0.25">
      <c r="B140" s="68" t="s">
        <v>249</v>
      </c>
      <c r="C140" s="218" t="s">
        <v>251</v>
      </c>
      <c r="D140" s="219">
        <v>200000000</v>
      </c>
      <c r="E140" s="219">
        <v>100000000</v>
      </c>
      <c r="F140" s="214"/>
      <c r="G140" s="214"/>
      <c r="H140" s="214"/>
      <c r="I140" s="39"/>
      <c r="J140" s="41"/>
    </row>
    <row r="141" spans="2:10" ht="47.25" customHeight="1" x14ac:dyDescent="0.25">
      <c r="B141" s="68" t="s">
        <v>250</v>
      </c>
      <c r="C141" s="218" t="s">
        <v>252</v>
      </c>
      <c r="D141" s="219">
        <v>-8104245.0800000001</v>
      </c>
      <c r="E141" s="219">
        <v>-2777778</v>
      </c>
      <c r="F141" s="214"/>
      <c r="G141" s="214"/>
      <c r="H141" s="214"/>
      <c r="I141" s="39"/>
      <c r="J141" s="41"/>
    </row>
    <row r="142" spans="2:10" ht="31.5" x14ac:dyDescent="0.25">
      <c r="B142" s="68" t="s">
        <v>235</v>
      </c>
      <c r="C142" s="218" t="s">
        <v>236</v>
      </c>
      <c r="D142" s="219">
        <f>D143+D144</f>
        <v>-48400000</v>
      </c>
      <c r="E142" s="219">
        <f>E143+E144</f>
        <v>-64331369.619999997</v>
      </c>
      <c r="F142" s="214"/>
      <c r="G142" s="214"/>
      <c r="H142" s="214"/>
      <c r="I142" s="39"/>
      <c r="J142" s="41"/>
    </row>
    <row r="143" spans="2:10" ht="47.25" x14ac:dyDescent="0.25">
      <c r="B143" s="68" t="s">
        <v>237</v>
      </c>
      <c r="C143" s="218" t="s">
        <v>238</v>
      </c>
      <c r="D143" s="219">
        <v>-90000000</v>
      </c>
      <c r="E143" s="219">
        <v>-68000000</v>
      </c>
      <c r="F143" s="214"/>
      <c r="G143" s="214"/>
      <c r="H143" s="214"/>
      <c r="I143" s="39"/>
      <c r="J143" s="41"/>
    </row>
    <row r="144" spans="2:10" ht="47.25" x14ac:dyDescent="0.25">
      <c r="B144" s="68" t="s">
        <v>239</v>
      </c>
      <c r="C144" s="218" t="s">
        <v>240</v>
      </c>
      <c r="D144" s="219">
        <v>41600000</v>
      </c>
      <c r="E144" s="219">
        <v>3668630.38</v>
      </c>
      <c r="F144" s="214"/>
      <c r="G144" s="214"/>
      <c r="H144" s="214"/>
      <c r="I144" s="39"/>
      <c r="J144" s="41"/>
    </row>
    <row r="145" spans="2:10" ht="31.5" x14ac:dyDescent="0.25">
      <c r="B145" s="220" t="s">
        <v>241</v>
      </c>
      <c r="C145" s="163" t="s">
        <v>242</v>
      </c>
      <c r="D145" s="191">
        <f>D146+D147</f>
        <v>185696512.50000095</v>
      </c>
      <c r="E145" s="191">
        <f>E146+E147</f>
        <v>-8961277.4000000954</v>
      </c>
      <c r="F145" s="221"/>
      <c r="G145" s="221"/>
      <c r="H145" s="221"/>
      <c r="I145" s="222"/>
      <c r="J145" s="223"/>
    </row>
    <row r="146" spans="2:10" ht="47.25" x14ac:dyDescent="0.25">
      <c r="B146" s="224" t="s">
        <v>243</v>
      </c>
      <c r="C146" s="163" t="s">
        <v>244</v>
      </c>
      <c r="D146" s="225">
        <f>-D72-D138-D140-D144</f>
        <v>-6489826881.5999994</v>
      </c>
      <c r="E146" s="225">
        <v>-4211054631.5900002</v>
      </c>
      <c r="F146" s="226"/>
      <c r="G146" s="221"/>
      <c r="H146" s="221"/>
      <c r="I146" s="222"/>
      <c r="J146" s="223"/>
    </row>
    <row r="147" spans="2:10" ht="47.25" x14ac:dyDescent="0.25">
      <c r="B147" s="224" t="s">
        <v>245</v>
      </c>
      <c r="C147" s="163" t="s">
        <v>246</v>
      </c>
      <c r="D147" s="225">
        <f>D125-D141-D143</f>
        <v>6675523394.1000004</v>
      </c>
      <c r="E147" s="225">
        <v>4202093354.1900001</v>
      </c>
      <c r="F147" s="226"/>
      <c r="G147" s="221"/>
      <c r="H147" s="221"/>
      <c r="I147" s="222"/>
      <c r="J147" s="223"/>
    </row>
    <row r="151" spans="2:10" x14ac:dyDescent="0.25">
      <c r="B151" s="12" t="s">
        <v>254</v>
      </c>
      <c r="D151" s="13" t="s">
        <v>253</v>
      </c>
    </row>
  </sheetData>
  <mergeCells count="35">
    <mergeCell ref="B137:C137"/>
    <mergeCell ref="B131:J131"/>
    <mergeCell ref="B132:J132"/>
    <mergeCell ref="B134:B135"/>
    <mergeCell ref="C134:C135"/>
    <mergeCell ref="D134:D135"/>
    <mergeCell ref="E134:E135"/>
    <mergeCell ref="F134:F135"/>
    <mergeCell ref="I134:I135"/>
    <mergeCell ref="J134:J135"/>
    <mergeCell ref="B123:C123"/>
    <mergeCell ref="B124:C124"/>
    <mergeCell ref="B125:C125"/>
    <mergeCell ref="B126:C126"/>
    <mergeCell ref="B130:J130"/>
    <mergeCell ref="B73:J73"/>
    <mergeCell ref="B86:C86"/>
    <mergeCell ref="B93:C93"/>
    <mergeCell ref="B119:C119"/>
    <mergeCell ref="B121:C121"/>
    <mergeCell ref="F5:J5"/>
    <mergeCell ref="F10:F11"/>
    <mergeCell ref="B6:J6"/>
    <mergeCell ref="E10:E11"/>
    <mergeCell ref="G10:H10"/>
    <mergeCell ref="B8:J8"/>
    <mergeCell ref="B7:J7"/>
    <mergeCell ref="C10:C11"/>
    <mergeCell ref="B36:C36"/>
    <mergeCell ref="B72:C72"/>
    <mergeCell ref="B13:C13"/>
    <mergeCell ref="B10:B11"/>
    <mergeCell ref="D10:D11"/>
    <mergeCell ref="B12:J12"/>
    <mergeCell ref="I10:J10"/>
  </mergeCells>
  <phoneticPr fontId="7" type="noConversion"/>
  <printOptions horizontalCentered="1"/>
  <pageMargins left="0.19685039370078741" right="0.19685039370078741" top="0.39370078740157483" bottom="0.27559055118110237" header="0.31496062992125984" footer="0.23622047244094491"/>
  <pageSetup paperSize="9" scale="6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район</vt:lpstr>
      <vt:lpstr>район!Заголовки_для_печати</vt:lpstr>
      <vt:lpstr>район!Область_печати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2025-10-30T09:07:13Z</cp:lastPrinted>
  <dcterms:created xsi:type="dcterms:W3CDTF">2008-02-15T06:04:14Z</dcterms:created>
  <dcterms:modified xsi:type="dcterms:W3CDTF">2025-11-17T07:01:34Z</dcterms:modified>
</cp:coreProperties>
</file>